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lgaš\Desktop\ACER\Sedliská\Múzeum\"/>
    </mc:Choice>
  </mc:AlternateContent>
  <bookViews>
    <workbookView xWindow="0" yWindow="0" windowWidth="17970" windowHeight="7890"/>
  </bookViews>
  <sheets>
    <sheet name="Rekapitulácia" sheetId="1" r:id="rId1"/>
    <sheet name="Krycí list stavby" sheetId="2" r:id="rId2"/>
    <sheet name="Kryci_list 14474" sheetId="3" r:id="rId3"/>
    <sheet name="Rekap 14474" sheetId="4" r:id="rId4"/>
    <sheet name="SO 14474" sheetId="5" r:id="rId5"/>
  </sheets>
  <definedNames>
    <definedName name="_xlnm.Print_Titles" localSheetId="3">'Rekap 14474'!$9:$9</definedName>
    <definedName name="_xlnm.Print_Titles" localSheetId="4">'SO 14474'!$8:$8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2" l="1"/>
  <c r="E18" i="2"/>
  <c r="D18" i="2"/>
  <c r="E16" i="2"/>
  <c r="F8" i="1"/>
  <c r="J16" i="2" s="1"/>
  <c r="D8" i="1"/>
  <c r="J18" i="2" s="1"/>
  <c r="E7" i="1"/>
  <c r="E8" i="1" s="1"/>
  <c r="J17" i="2" s="1"/>
  <c r="J17" i="3"/>
  <c r="K7" i="1"/>
  <c r="J30" i="3"/>
  <c r="I30" i="3"/>
  <c r="Z161" i="5"/>
  <c r="E26" i="4"/>
  <c r="V158" i="5"/>
  <c r="V160" i="5" s="1"/>
  <c r="F27" i="4" s="1"/>
  <c r="M158" i="5"/>
  <c r="C26" i="4" s="1"/>
  <c r="K157" i="5"/>
  <c r="J157" i="5"/>
  <c r="S157" i="5"/>
  <c r="L157" i="5"/>
  <c r="I157" i="5"/>
  <c r="K156" i="5"/>
  <c r="J156" i="5"/>
  <c r="S156" i="5"/>
  <c r="L156" i="5"/>
  <c r="I156" i="5"/>
  <c r="K155" i="5"/>
  <c r="J155" i="5"/>
  <c r="S155" i="5"/>
  <c r="S158" i="5" s="1"/>
  <c r="F26" i="4" s="1"/>
  <c r="L155" i="5"/>
  <c r="I155" i="5"/>
  <c r="I158" i="5" s="1"/>
  <c r="D26" i="4" s="1"/>
  <c r="P152" i="5"/>
  <c r="E25" i="4" s="1"/>
  <c r="K151" i="5"/>
  <c r="J151" i="5"/>
  <c r="S151" i="5"/>
  <c r="M151" i="5"/>
  <c r="I151" i="5"/>
  <c r="K150" i="5"/>
  <c r="J150" i="5"/>
  <c r="M150" i="5"/>
  <c r="H152" i="5" s="1"/>
  <c r="I150" i="5"/>
  <c r="K149" i="5"/>
  <c r="J149" i="5"/>
  <c r="L149" i="5"/>
  <c r="I149" i="5"/>
  <c r="K148" i="5"/>
  <c r="J148" i="5"/>
  <c r="L148" i="5"/>
  <c r="I148" i="5"/>
  <c r="K147" i="5"/>
  <c r="J147" i="5"/>
  <c r="L147" i="5"/>
  <c r="I147" i="5"/>
  <c r="K146" i="5"/>
  <c r="J146" i="5"/>
  <c r="L146" i="5"/>
  <c r="I146" i="5"/>
  <c r="K145" i="5"/>
  <c r="J145" i="5"/>
  <c r="L145" i="5"/>
  <c r="I145" i="5"/>
  <c r="K144" i="5"/>
  <c r="J144" i="5"/>
  <c r="L144" i="5"/>
  <c r="I144" i="5"/>
  <c r="K143" i="5"/>
  <c r="J143" i="5"/>
  <c r="L143" i="5"/>
  <c r="I143" i="5"/>
  <c r="K142" i="5"/>
  <c r="J142" i="5"/>
  <c r="L142" i="5"/>
  <c r="I142" i="5"/>
  <c r="K141" i="5"/>
  <c r="J141" i="5"/>
  <c r="L141" i="5"/>
  <c r="I141" i="5"/>
  <c r="K140" i="5"/>
  <c r="J140" i="5"/>
  <c r="L140" i="5"/>
  <c r="I140" i="5"/>
  <c r="K139" i="5"/>
  <c r="J139" i="5"/>
  <c r="L139" i="5"/>
  <c r="I139" i="5"/>
  <c r="K138" i="5"/>
  <c r="J138" i="5"/>
  <c r="L138" i="5"/>
  <c r="I138" i="5"/>
  <c r="K137" i="5"/>
  <c r="J137" i="5"/>
  <c r="S137" i="5"/>
  <c r="L137" i="5"/>
  <c r="I137" i="5"/>
  <c r="K136" i="5"/>
  <c r="J136" i="5"/>
  <c r="S136" i="5"/>
  <c r="L136" i="5"/>
  <c r="I136" i="5"/>
  <c r="K135" i="5"/>
  <c r="J135" i="5"/>
  <c r="S135" i="5"/>
  <c r="L135" i="5"/>
  <c r="I135" i="5"/>
  <c r="K134" i="5"/>
  <c r="J134" i="5"/>
  <c r="L134" i="5"/>
  <c r="I134" i="5"/>
  <c r="K133" i="5"/>
  <c r="J133" i="5"/>
  <c r="S133" i="5"/>
  <c r="S152" i="5" s="1"/>
  <c r="F25" i="4" s="1"/>
  <c r="L133" i="5"/>
  <c r="I133" i="5"/>
  <c r="I152" i="5" s="1"/>
  <c r="D25" i="4" s="1"/>
  <c r="E24" i="4"/>
  <c r="C24" i="4"/>
  <c r="P130" i="5"/>
  <c r="H130" i="5"/>
  <c r="M130" i="5"/>
  <c r="K129" i="5"/>
  <c r="J129" i="5"/>
  <c r="L129" i="5"/>
  <c r="I129" i="5"/>
  <c r="K128" i="5"/>
  <c r="J128" i="5"/>
  <c r="S128" i="5"/>
  <c r="S130" i="5" s="1"/>
  <c r="F24" i="4" s="1"/>
  <c r="L128" i="5"/>
  <c r="I128" i="5"/>
  <c r="K127" i="5"/>
  <c r="J127" i="5"/>
  <c r="L127" i="5"/>
  <c r="I127" i="5"/>
  <c r="I130" i="5" s="1"/>
  <c r="D24" i="4" s="1"/>
  <c r="E23" i="4"/>
  <c r="C23" i="4"/>
  <c r="P124" i="5"/>
  <c r="H124" i="5"/>
  <c r="M124" i="5"/>
  <c r="K123" i="5"/>
  <c r="J123" i="5"/>
  <c r="L123" i="5"/>
  <c r="I123" i="5"/>
  <c r="K122" i="5"/>
  <c r="J122" i="5"/>
  <c r="L122" i="5"/>
  <c r="I122" i="5"/>
  <c r="K121" i="5"/>
  <c r="J121" i="5"/>
  <c r="L121" i="5"/>
  <c r="I121" i="5"/>
  <c r="K120" i="5"/>
  <c r="J120" i="5"/>
  <c r="L120" i="5"/>
  <c r="I120" i="5"/>
  <c r="K119" i="5"/>
  <c r="J119" i="5"/>
  <c r="L119" i="5"/>
  <c r="I119" i="5"/>
  <c r="K118" i="5"/>
  <c r="J118" i="5"/>
  <c r="L118" i="5"/>
  <c r="I118" i="5"/>
  <c r="K117" i="5"/>
  <c r="J117" i="5"/>
  <c r="L117" i="5"/>
  <c r="I117" i="5"/>
  <c r="K116" i="5"/>
  <c r="J116" i="5"/>
  <c r="L116" i="5"/>
  <c r="I116" i="5"/>
  <c r="K115" i="5"/>
  <c r="J115" i="5"/>
  <c r="L115" i="5"/>
  <c r="I115" i="5"/>
  <c r="K114" i="5"/>
  <c r="J114" i="5"/>
  <c r="L114" i="5"/>
  <c r="I114" i="5"/>
  <c r="K113" i="5"/>
  <c r="J113" i="5"/>
  <c r="L113" i="5"/>
  <c r="I113" i="5"/>
  <c r="K112" i="5"/>
  <c r="J112" i="5"/>
  <c r="S112" i="5"/>
  <c r="L112" i="5"/>
  <c r="I112" i="5"/>
  <c r="K111" i="5"/>
  <c r="J111" i="5"/>
  <c r="S111" i="5"/>
  <c r="L111" i="5"/>
  <c r="I111" i="5"/>
  <c r="K110" i="5"/>
  <c r="J110" i="5"/>
  <c r="S110" i="5"/>
  <c r="L110" i="5"/>
  <c r="I110" i="5"/>
  <c r="K109" i="5"/>
  <c r="J109" i="5"/>
  <c r="S109" i="5"/>
  <c r="L109" i="5"/>
  <c r="I109" i="5"/>
  <c r="K108" i="5"/>
  <c r="J108" i="5"/>
  <c r="S108" i="5"/>
  <c r="L108" i="5"/>
  <c r="I108" i="5"/>
  <c r="K107" i="5"/>
  <c r="J107" i="5"/>
  <c r="S107" i="5"/>
  <c r="L107" i="5"/>
  <c r="I107" i="5"/>
  <c r="K106" i="5"/>
  <c r="J106" i="5"/>
  <c r="S106" i="5"/>
  <c r="L106" i="5"/>
  <c r="I106" i="5"/>
  <c r="K105" i="5"/>
  <c r="J105" i="5"/>
  <c r="S105" i="5"/>
  <c r="L105" i="5"/>
  <c r="I105" i="5"/>
  <c r="K104" i="5"/>
  <c r="J104" i="5"/>
  <c r="S104" i="5"/>
  <c r="S124" i="5" s="1"/>
  <c r="F23" i="4" s="1"/>
  <c r="L104" i="5"/>
  <c r="I104" i="5"/>
  <c r="I124" i="5" s="1"/>
  <c r="D23" i="4" s="1"/>
  <c r="P101" i="5"/>
  <c r="E22" i="4" s="1"/>
  <c r="K100" i="5"/>
  <c r="J100" i="5"/>
  <c r="S100" i="5"/>
  <c r="M100" i="5"/>
  <c r="I100" i="5"/>
  <c r="K99" i="5"/>
  <c r="J99" i="5"/>
  <c r="S99" i="5"/>
  <c r="M99" i="5"/>
  <c r="I99" i="5"/>
  <c r="K98" i="5"/>
  <c r="J98" i="5"/>
  <c r="S98" i="5"/>
  <c r="M98" i="5"/>
  <c r="I98" i="5"/>
  <c r="K97" i="5"/>
  <c r="J97" i="5"/>
  <c r="S97" i="5"/>
  <c r="M97" i="5"/>
  <c r="H101" i="5" s="1"/>
  <c r="I97" i="5"/>
  <c r="K96" i="5"/>
  <c r="J96" i="5"/>
  <c r="L96" i="5"/>
  <c r="I96" i="5"/>
  <c r="K95" i="5"/>
  <c r="J95" i="5"/>
  <c r="L95" i="5"/>
  <c r="I95" i="5"/>
  <c r="K94" i="5"/>
  <c r="J94" i="5"/>
  <c r="L94" i="5"/>
  <c r="I94" i="5"/>
  <c r="K93" i="5"/>
  <c r="J93" i="5"/>
  <c r="L93" i="5"/>
  <c r="I93" i="5"/>
  <c r="K92" i="5"/>
  <c r="J92" i="5"/>
  <c r="L92" i="5"/>
  <c r="I92" i="5"/>
  <c r="K91" i="5"/>
  <c r="J91" i="5"/>
  <c r="L91" i="5"/>
  <c r="I91" i="5"/>
  <c r="K90" i="5"/>
  <c r="J90" i="5"/>
  <c r="L90" i="5"/>
  <c r="I90" i="5"/>
  <c r="K89" i="5"/>
  <c r="J89" i="5"/>
  <c r="L89" i="5"/>
  <c r="I89" i="5"/>
  <c r="K88" i="5"/>
  <c r="J88" i="5"/>
  <c r="S88" i="5"/>
  <c r="L88" i="5"/>
  <c r="I88" i="5"/>
  <c r="K87" i="5"/>
  <c r="J87" i="5"/>
  <c r="L87" i="5"/>
  <c r="I87" i="5"/>
  <c r="K86" i="5"/>
  <c r="J86" i="5"/>
  <c r="L86" i="5"/>
  <c r="I86" i="5"/>
  <c r="K85" i="5"/>
  <c r="J85" i="5"/>
  <c r="S85" i="5"/>
  <c r="L85" i="5"/>
  <c r="I85" i="5"/>
  <c r="K84" i="5"/>
  <c r="J84" i="5"/>
  <c r="S84" i="5"/>
  <c r="L84" i="5"/>
  <c r="I84" i="5"/>
  <c r="K83" i="5"/>
  <c r="J83" i="5"/>
  <c r="S83" i="5"/>
  <c r="S101" i="5" s="1"/>
  <c r="F22" i="4" s="1"/>
  <c r="L83" i="5"/>
  <c r="L101" i="5" s="1"/>
  <c r="B22" i="4" s="1"/>
  <c r="I83" i="5"/>
  <c r="E21" i="4"/>
  <c r="P80" i="5"/>
  <c r="H80" i="5"/>
  <c r="K79" i="5"/>
  <c r="J79" i="5"/>
  <c r="S79" i="5"/>
  <c r="M79" i="5"/>
  <c r="I79" i="5"/>
  <c r="K78" i="5"/>
  <c r="J78" i="5"/>
  <c r="L78" i="5"/>
  <c r="I78" i="5"/>
  <c r="K77" i="5"/>
  <c r="J77" i="5"/>
  <c r="L77" i="5"/>
  <c r="L80" i="5" s="1"/>
  <c r="B21" i="4" s="1"/>
  <c r="I77" i="5"/>
  <c r="I80" i="5" s="1"/>
  <c r="D21" i="4" s="1"/>
  <c r="F17" i="4"/>
  <c r="S71" i="5"/>
  <c r="P71" i="5"/>
  <c r="E17" i="4" s="1"/>
  <c r="H71" i="5"/>
  <c r="M71" i="5"/>
  <c r="C17" i="4" s="1"/>
  <c r="K70" i="5"/>
  <c r="J70" i="5"/>
  <c r="L70" i="5"/>
  <c r="L71" i="5" s="1"/>
  <c r="B17" i="4" s="1"/>
  <c r="I70" i="5"/>
  <c r="I71" i="5" s="1"/>
  <c r="D17" i="4" s="1"/>
  <c r="E16" i="4"/>
  <c r="C16" i="4"/>
  <c r="P67" i="5"/>
  <c r="H67" i="5"/>
  <c r="M67" i="5"/>
  <c r="K66" i="5"/>
  <c r="J66" i="5"/>
  <c r="L66" i="5"/>
  <c r="I66" i="5"/>
  <c r="K65" i="5"/>
  <c r="J65" i="5"/>
  <c r="L65" i="5"/>
  <c r="I65" i="5"/>
  <c r="K64" i="5"/>
  <c r="J64" i="5"/>
  <c r="L64" i="5"/>
  <c r="I64" i="5"/>
  <c r="K63" i="5"/>
  <c r="J63" i="5"/>
  <c r="L63" i="5"/>
  <c r="I63" i="5"/>
  <c r="K62" i="5"/>
  <c r="J62" i="5"/>
  <c r="L62" i="5"/>
  <c r="I62" i="5"/>
  <c r="K61" i="5"/>
  <c r="J61" i="5"/>
  <c r="L61" i="5"/>
  <c r="I61" i="5"/>
  <c r="K60" i="5"/>
  <c r="J60" i="5"/>
  <c r="L60" i="5"/>
  <c r="I60" i="5"/>
  <c r="K59" i="5"/>
  <c r="J59" i="5"/>
  <c r="L59" i="5"/>
  <c r="I59" i="5"/>
  <c r="K58" i="5"/>
  <c r="J58" i="5"/>
  <c r="L58" i="5"/>
  <c r="I58" i="5"/>
  <c r="K57" i="5"/>
  <c r="J57" i="5"/>
  <c r="L57" i="5"/>
  <c r="I57" i="5"/>
  <c r="K56" i="5"/>
  <c r="J56" i="5"/>
  <c r="L56" i="5"/>
  <c r="I56" i="5"/>
  <c r="K55" i="5"/>
  <c r="J55" i="5"/>
  <c r="S55" i="5"/>
  <c r="L55" i="5"/>
  <c r="I55" i="5"/>
  <c r="K54" i="5"/>
  <c r="J54" i="5"/>
  <c r="S54" i="5"/>
  <c r="L54" i="5"/>
  <c r="I54" i="5"/>
  <c r="K53" i="5"/>
  <c r="J53" i="5"/>
  <c r="L53" i="5"/>
  <c r="I53" i="5"/>
  <c r="K52" i="5"/>
  <c r="J52" i="5"/>
  <c r="S52" i="5"/>
  <c r="S67" i="5" s="1"/>
  <c r="F16" i="4" s="1"/>
  <c r="L52" i="5"/>
  <c r="L67" i="5" s="1"/>
  <c r="B16" i="4" s="1"/>
  <c r="I52" i="5"/>
  <c r="F15" i="4"/>
  <c r="S49" i="5"/>
  <c r="P49" i="5"/>
  <c r="E15" i="4" s="1"/>
  <c r="H49" i="5"/>
  <c r="M49" i="5"/>
  <c r="C15" i="4" s="1"/>
  <c r="K48" i="5"/>
  <c r="J48" i="5"/>
  <c r="L48" i="5"/>
  <c r="I48" i="5"/>
  <c r="K47" i="5"/>
  <c r="J47" i="5"/>
  <c r="L47" i="5"/>
  <c r="I47" i="5"/>
  <c r="K46" i="5"/>
  <c r="J46" i="5"/>
  <c r="L46" i="5"/>
  <c r="I46" i="5"/>
  <c r="K45" i="5"/>
  <c r="J45" i="5"/>
  <c r="L45" i="5"/>
  <c r="I45" i="5"/>
  <c r="K44" i="5"/>
  <c r="J44" i="5"/>
  <c r="L44" i="5"/>
  <c r="I44" i="5"/>
  <c r="K43" i="5"/>
  <c r="J43" i="5"/>
  <c r="L43" i="5"/>
  <c r="I43" i="5"/>
  <c r="K42" i="5"/>
  <c r="J42" i="5"/>
  <c r="L42" i="5"/>
  <c r="I42" i="5"/>
  <c r="K41" i="5"/>
  <c r="J41" i="5"/>
  <c r="L41" i="5"/>
  <c r="I41" i="5"/>
  <c r="K40" i="5"/>
  <c r="J40" i="5"/>
  <c r="L40" i="5"/>
  <c r="I40" i="5"/>
  <c r="K39" i="5"/>
  <c r="J39" i="5"/>
  <c r="L39" i="5"/>
  <c r="L49" i="5" s="1"/>
  <c r="B15" i="4" s="1"/>
  <c r="I39" i="5"/>
  <c r="I49" i="5" s="1"/>
  <c r="D15" i="4" s="1"/>
  <c r="E14" i="4"/>
  <c r="C14" i="4"/>
  <c r="P36" i="5"/>
  <c r="H36" i="5"/>
  <c r="M36" i="5"/>
  <c r="K35" i="5"/>
  <c r="J35" i="5"/>
  <c r="L35" i="5"/>
  <c r="I35" i="5"/>
  <c r="K34" i="5"/>
  <c r="J34" i="5"/>
  <c r="S34" i="5"/>
  <c r="L34" i="5"/>
  <c r="I34" i="5"/>
  <c r="K33" i="5"/>
  <c r="J33" i="5"/>
  <c r="L33" i="5"/>
  <c r="I33" i="5"/>
  <c r="K32" i="5"/>
  <c r="J32" i="5"/>
  <c r="S32" i="5"/>
  <c r="L32" i="5"/>
  <c r="I32" i="5"/>
  <c r="K31" i="5"/>
  <c r="J31" i="5"/>
  <c r="S31" i="5"/>
  <c r="L31" i="5"/>
  <c r="I31" i="5"/>
  <c r="K30" i="5"/>
  <c r="J30" i="5"/>
  <c r="S30" i="5"/>
  <c r="S36" i="5" s="1"/>
  <c r="F14" i="4" s="1"/>
  <c r="L30" i="5"/>
  <c r="L36" i="5" s="1"/>
  <c r="B14" i="4" s="1"/>
  <c r="I30" i="5"/>
  <c r="P27" i="5"/>
  <c r="E13" i="4" s="1"/>
  <c r="H27" i="5"/>
  <c r="M27" i="5"/>
  <c r="C13" i="4" s="1"/>
  <c r="K26" i="5"/>
  <c r="J26" i="5"/>
  <c r="S26" i="5"/>
  <c r="S27" i="5" s="1"/>
  <c r="F13" i="4" s="1"/>
  <c r="L26" i="5"/>
  <c r="L27" i="5" s="1"/>
  <c r="B13" i="4" s="1"/>
  <c r="I26" i="5"/>
  <c r="I27" i="5" s="1"/>
  <c r="D13" i="4" s="1"/>
  <c r="P23" i="5"/>
  <c r="E12" i="4" s="1"/>
  <c r="H23" i="5"/>
  <c r="M23" i="5"/>
  <c r="C12" i="4" s="1"/>
  <c r="K22" i="5"/>
  <c r="J22" i="5"/>
  <c r="S22" i="5"/>
  <c r="L22" i="5"/>
  <c r="I22" i="5"/>
  <c r="K21" i="5"/>
  <c r="J21" i="5"/>
  <c r="L21" i="5"/>
  <c r="I21" i="5"/>
  <c r="K20" i="5"/>
  <c r="J20" i="5"/>
  <c r="S20" i="5"/>
  <c r="L20" i="5"/>
  <c r="I20" i="5"/>
  <c r="K19" i="5"/>
  <c r="J19" i="5"/>
  <c r="S19" i="5"/>
  <c r="L19" i="5"/>
  <c r="I19" i="5"/>
  <c r="K18" i="5"/>
  <c r="J18" i="5"/>
  <c r="S18" i="5"/>
  <c r="S23" i="5" s="1"/>
  <c r="F12" i="4" s="1"/>
  <c r="L18" i="5"/>
  <c r="L23" i="5" s="1"/>
  <c r="B12" i="4" s="1"/>
  <c r="I18" i="5"/>
  <c r="E11" i="4"/>
  <c r="C11" i="4"/>
  <c r="S15" i="5"/>
  <c r="P15" i="5"/>
  <c r="P73" i="5" s="1"/>
  <c r="E18" i="4" s="1"/>
  <c r="H15" i="5"/>
  <c r="M15" i="5"/>
  <c r="K14" i="5"/>
  <c r="J14" i="5"/>
  <c r="L14" i="5"/>
  <c r="I14" i="5"/>
  <c r="K13" i="5"/>
  <c r="J13" i="5"/>
  <c r="L13" i="5"/>
  <c r="I13" i="5"/>
  <c r="K12" i="5"/>
  <c r="J12" i="5"/>
  <c r="L12" i="5"/>
  <c r="I12" i="5"/>
  <c r="K11" i="5"/>
  <c r="K161" i="5" s="1"/>
  <c r="J11" i="5"/>
  <c r="L11" i="5"/>
  <c r="I11" i="5"/>
  <c r="J20" i="3"/>
  <c r="I23" i="5" l="1"/>
  <c r="D12" i="4" s="1"/>
  <c r="I36" i="5"/>
  <c r="D14" i="4" s="1"/>
  <c r="I67" i="5"/>
  <c r="D16" i="4" s="1"/>
  <c r="I101" i="5"/>
  <c r="D22" i="4" s="1"/>
  <c r="L124" i="5"/>
  <c r="B23" i="4" s="1"/>
  <c r="L130" i="5"/>
  <c r="B24" i="4" s="1"/>
  <c r="L152" i="5"/>
  <c r="B25" i="4" s="1"/>
  <c r="L158" i="5"/>
  <c r="B26" i="4" s="1"/>
  <c r="J20" i="2"/>
  <c r="L160" i="5"/>
  <c r="B27" i="4" s="1"/>
  <c r="D17" i="3" s="1"/>
  <c r="D17" i="2" s="1"/>
  <c r="I15" i="5"/>
  <c r="D11" i="4" s="1"/>
  <c r="F11" i="4"/>
  <c r="H73" i="5"/>
  <c r="M73" i="5"/>
  <c r="C18" i="4" s="1"/>
  <c r="E16" i="3" s="1"/>
  <c r="S73" i="5"/>
  <c r="F18" i="4" s="1"/>
  <c r="S80" i="5"/>
  <c r="F21" i="4" s="1"/>
  <c r="M101" i="5"/>
  <c r="C22" i="4" s="1"/>
  <c r="M152" i="5"/>
  <c r="C25" i="4" s="1"/>
  <c r="V161" i="5"/>
  <c r="F29" i="4" s="1"/>
  <c r="L15" i="5"/>
  <c r="B11" i="4" s="1"/>
  <c r="I73" i="5"/>
  <c r="D18" i="4" s="1"/>
  <c r="F16" i="3" s="1"/>
  <c r="F16" i="2" s="1"/>
  <c r="L73" i="5"/>
  <c r="B18" i="4" s="1"/>
  <c r="D16" i="3" s="1"/>
  <c r="D16" i="2" s="1"/>
  <c r="M80" i="5"/>
  <c r="C21" i="4" s="1"/>
  <c r="I160" i="5" l="1"/>
  <c r="D27" i="4" s="1"/>
  <c r="F17" i="3" s="1"/>
  <c r="F17" i="2" s="1"/>
  <c r="F20" i="2" s="1"/>
  <c r="J24" i="3"/>
  <c r="J24" i="2" s="1"/>
  <c r="J22" i="3"/>
  <c r="J22" i="2" s="1"/>
  <c r="F24" i="3"/>
  <c r="F24" i="2" s="1"/>
  <c r="F20" i="3"/>
  <c r="H160" i="5"/>
  <c r="I161" i="5"/>
  <c r="S160" i="5"/>
  <c r="E27" i="4" s="1"/>
  <c r="M160" i="5"/>
  <c r="C27" i="4" s="1"/>
  <c r="E17" i="3" s="1"/>
  <c r="E17" i="2" s="1"/>
  <c r="L161" i="5"/>
  <c r="B29" i="4" s="1"/>
  <c r="D29" i="4" l="1"/>
  <c r="B7" i="1"/>
  <c r="F23" i="3"/>
  <c r="F23" i="2" s="1"/>
  <c r="F22" i="3"/>
  <c r="F22" i="2" s="1"/>
  <c r="J26" i="2" s="1"/>
  <c r="J28" i="2" s="1"/>
  <c r="J23" i="3"/>
  <c r="J23" i="2" s="1"/>
  <c r="M161" i="5"/>
  <c r="C29" i="4" s="1"/>
  <c r="S161" i="5"/>
  <c r="E29" i="4" s="1"/>
  <c r="H161" i="5"/>
  <c r="J26" i="3" l="1"/>
  <c r="B8" i="1"/>
  <c r="J28" i="3" l="1"/>
  <c r="I29" i="3" s="1"/>
  <c r="J29" i="3" s="1"/>
  <c r="J31" i="3" s="1"/>
  <c r="C7" i="1"/>
  <c r="C8" i="1" l="1"/>
  <c r="G7" i="1"/>
  <c r="G8" i="1" s="1"/>
  <c r="B9" i="1" l="1"/>
  <c r="B10" i="1" s="1"/>
  <c r="I30" i="2" l="1"/>
  <c r="J30" i="2" s="1"/>
  <c r="G10" i="1"/>
  <c r="G9" i="1"/>
  <c r="I29" i="2"/>
  <c r="J29" i="2" s="1"/>
  <c r="G11" i="1" l="1"/>
  <c r="J31" i="2"/>
</calcChain>
</file>

<file path=xl/sharedStrings.xml><?xml version="1.0" encoding="utf-8"?>
<sst xmlns="http://schemas.openxmlformats.org/spreadsheetml/2006/main" count="647" uniqueCount="336">
  <si>
    <t>Rekapitulácia rozpočtu</t>
  </si>
  <si>
    <t>Stavba Stavebné úpravy dedinského múzea v Sedliskách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</si>
  <si>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</si>
  <si>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</si>
  <si>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</si>
  <si>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</si>
  <si>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</si>
  <si>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</t>
  </si>
  <si>
    <t>HZS</t>
  </si>
  <si>
    <t>Kompl.čin.</t>
  </si>
  <si>
    <t>Ost. náklady</t>
  </si>
  <si>
    <t>Cena</t>
  </si>
  <si>
    <t>Hlavný objekt</t>
  </si>
  <si>
    <t>Krycí list rozpočtu</t>
  </si>
  <si>
    <t xml:space="preserve">Miesto:  </t>
  </si>
  <si>
    <t>Objekt Hlavný objekt</t>
  </si>
  <si>
    <t xml:space="preserve">Ks: </t>
  </si>
  <si>
    <t xml:space="preserve">Zákazka: </t>
  </si>
  <si>
    <t>Spracoval: Ing. Ján Halgaš</t>
  </si>
  <si>
    <t xml:space="preserve">Dňa </t>
  </si>
  <si>
    <t>21.11.2019</t>
  </si>
  <si>
    <t>Odberateľ: Obec Sedliská</t>
  </si>
  <si>
    <t xml:space="preserve">Projektant: </t>
  </si>
  <si>
    <t>Dodávateľ: D. D. - ARCH s. r. o.</t>
  </si>
  <si>
    <t xml:space="preserve">IČO: </t>
  </si>
  <si>
    <t xml:space="preserve">DIČ: </t>
  </si>
  <si>
    <t xml:space="preserve">A </t>
  </si>
  <si>
    <t xml:space="preserve">HSV </t>
  </si>
  <si>
    <t xml:space="preserve">PSV </t>
  </si>
  <si>
    <t xml:space="preserve">MONT </t>
  </si>
  <si>
    <t>Spolu</t>
  </si>
  <si>
    <t xml:space="preserve">B </t>
  </si>
  <si>
    <t>Ďalšie náklady</t>
  </si>
  <si>
    <t>Ostatné náklady</t>
  </si>
  <si>
    <t xml:space="preserve">Kompletačná činnosť </t>
  </si>
  <si>
    <t xml:space="preserve">HZS </t>
  </si>
  <si>
    <t xml:space="preserve">E </t>
  </si>
  <si>
    <t>Celkové náklady</t>
  </si>
  <si>
    <t>Súčet riadkov 5,10,15,20</t>
  </si>
  <si>
    <t xml:space="preserve">DPH 20% z </t>
  </si>
  <si>
    <t xml:space="preserve">DPH 0% z </t>
  </si>
  <si>
    <t>Spolu v EUR</t>
  </si>
  <si>
    <t xml:space="preserve">F </t>
  </si>
  <si>
    <t xml:space="preserve">C </t>
  </si>
  <si>
    <t>Zariadenie staveniska</t>
  </si>
  <si>
    <t>Sťažené výrobné podmienky</t>
  </si>
  <si>
    <t>Prevádzkové vplyvy</t>
  </si>
  <si>
    <t>0% z [H+P+M]</t>
  </si>
  <si>
    <t>0% z [H+P]</t>
  </si>
  <si>
    <t xml:space="preserve">D </t>
  </si>
  <si>
    <t>Sťažené podmienky dopravy</t>
  </si>
  <si>
    <t>Horské oblasti</t>
  </si>
  <si>
    <t>Mimostavenisková doprava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</si>
  <si>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</si>
  <si>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</si>
  <si>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</si>
  <si>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</si>
  <si>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</si>
  <si>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</si>
  <si>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</si>
  <si>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</si>
  <si>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</si>
  <si>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21.11.2019</t>
  </si>
  <si>
    <t>Prehľad rozpočtových nákladov</t>
  </si>
  <si>
    <t>Práce HSV</t>
  </si>
  <si>
    <t>ZEMNÉ PRÁCE</t>
  </si>
  <si>
    <t>ZÁKLADY</t>
  </si>
  <si>
    <t>ZVISLÉ KONŠTRUKCIE</t>
  </si>
  <si>
    <t>VODOROVNÉ KONŠTRUKCIE</t>
  </si>
  <si>
    <t>POVRCHOVÉ ÚPRAVY</t>
  </si>
  <si>
    <t>OSTATNÉ PRÁCE</t>
  </si>
  <si>
    <t>PRESUNY HMÔT</t>
  </si>
  <si>
    <t>Práce PSV</t>
  </si>
  <si>
    <t>IZOLÁCIE PROTI VODE A VLHKOSTI</t>
  </si>
  <si>
    <t>KONŠTRUKCIE TESÁRSKE</t>
  </si>
  <si>
    <t>KONŠTRUKCIE KLAMPIARSKE</t>
  </si>
  <si>
    <t>KRYTINY TVRDÉ</t>
  </si>
  <si>
    <t>KONŠTRUKCIE STOLÁRSKE</t>
  </si>
  <si>
    <t>NÁTERY</t>
  </si>
  <si>
    <t>Celkom v EUR</t>
  </si>
  <si>
    <t>Por.č.</t>
  </si>
  <si>
    <t>Cenník</t>
  </si>
  <si>
    <t>Kód položky</t>
  </si>
  <si>
    <t>Názov</t>
  </si>
  <si>
    <t>Mj</t>
  </si>
  <si>
    <t>Množstvo</t>
  </si>
  <si>
    <t>Cena/Mj</t>
  </si>
  <si>
    <t>Cena celkom</t>
  </si>
  <si>
    <t>Hmotnosť/Mj</t>
  </si>
  <si>
    <t>Hmotnosť</t>
  </si>
  <si>
    <t>Suť</t>
  </si>
  <si>
    <t>Zákazka Stavebné úpravy dedinského múzea v Sedliskách</t>
  </si>
  <si>
    <t xml:space="preserve">  1/A 1</t>
  </si>
  <si>
    <t xml:space="preserve"> 132201101</t>
  </si>
  <si>
    <t xml:space="preserve">Výkop ryhy do šírky 600 mm v horn.3 do 100 m3   </t>
  </si>
  <si>
    <t>m3</t>
  </si>
  <si>
    <t xml:space="preserve"> 162201102</t>
  </si>
  <si>
    <t xml:space="preserve">Vodorovné premiestnenie výkopku z horniny 1-4 nad 20-50m   </t>
  </si>
  <si>
    <t xml:space="preserve"> 167101100</t>
  </si>
  <si>
    <t xml:space="preserve">Nakladanie výkopku tr.1-4 ručne   </t>
  </si>
  <si>
    <t xml:space="preserve"> 171201101</t>
  </si>
  <si>
    <t xml:space="preserve">Uloženie sypaniny do násypov s rozprestretím sypaniny vo vrstvách a s hrubým urovnaním nezhutnených   </t>
  </si>
  <si>
    <t xml:space="preserve"> 11/A 1</t>
  </si>
  <si>
    <t xml:space="preserve"> 271573001</t>
  </si>
  <si>
    <t xml:space="preserve">Násyp pod základové  konštrukcie so zhutnením zo štrkopiesku fr.0-32 mm   </t>
  </si>
  <si>
    <t xml:space="preserve"> 273313611</t>
  </si>
  <si>
    <t xml:space="preserve">Betón základových dosiek, prostý tr. C 16/20   </t>
  </si>
  <si>
    <t xml:space="preserve"> 273351217</t>
  </si>
  <si>
    <t xml:space="preserve">Debnenie stien základových dosiek, zhotovenie-tradičné   </t>
  </si>
  <si>
    <t>m2</t>
  </si>
  <si>
    <t xml:space="preserve"> 273351218</t>
  </si>
  <si>
    <t xml:space="preserve">Debnenie stien základových dosiek, odstránenie-tradičné   </t>
  </si>
  <si>
    <t>271/A 1</t>
  </si>
  <si>
    <t xml:space="preserve"> 212752125</t>
  </si>
  <si>
    <t xml:space="preserve">Trativody z flexodrenážnych rúr DN 100   </t>
  </si>
  <si>
    <t>m</t>
  </si>
  <si>
    <t xml:space="preserve"> 314231116</t>
  </si>
  <si>
    <t xml:space="preserve">Murivo komínov voľne stojacich z tehál dĺžky 290mm P 7-15M MC 10   </t>
  </si>
  <si>
    <t xml:space="preserve"> 430321313</t>
  </si>
  <si>
    <t xml:space="preserve">Schodiskové konštrukcie, betón železový tr. C 16/20   </t>
  </si>
  <si>
    <t xml:space="preserve"> 430362021</t>
  </si>
  <si>
    <t xml:space="preserve">Výstuž schodiskových konštrukcií zo zváraných sietí z drôtov typu KARI   </t>
  </si>
  <si>
    <t>t</t>
  </si>
  <si>
    <t xml:space="preserve"> 431351121</t>
  </si>
  <si>
    <t xml:space="preserve">Debnenie do 4 m výšky - podest a podstupňových dosiek pôdorysne priamočiarych zhotovenie   </t>
  </si>
  <si>
    <t xml:space="preserve"> 431351122</t>
  </si>
  <si>
    <t xml:space="preserve">Debnenie do 4 m výšky - podest a podstupňových dosiek pôdorysne priamočiarych odstránenie   </t>
  </si>
  <si>
    <t xml:space="preserve"> 434351141</t>
  </si>
  <si>
    <t xml:space="preserve">Debnenie stupňov na podstupňovej doske alebo na teréne pôdorysne priamočiarych zhotovenie   </t>
  </si>
  <si>
    <t xml:space="preserve"> 434351142</t>
  </si>
  <si>
    <t xml:space="preserve">Debnenie stupňov na podstupňovej doske alebo na teréne pôdorysne priamočiarych odstránenie   </t>
  </si>
  <si>
    <t>R/RE</t>
  </si>
  <si>
    <t xml:space="preserve"> 622460122</t>
  </si>
  <si>
    <t xml:space="preserve">Príprava vonkajšieho podkladu stien penetráciou hĺbkovou   </t>
  </si>
  <si>
    <t xml:space="preserve"> 622460242</t>
  </si>
  <si>
    <t xml:space="preserve">Vonkajšia omietka stien vápennocementová jadrová (hrubá), hr. 15 mm   </t>
  </si>
  <si>
    <t xml:space="preserve"> 622460253</t>
  </si>
  <si>
    <t xml:space="preserve">Vonkajšia omietka stien vápennocementová štuková (jemná), hr. 5 mm   </t>
  </si>
  <si>
    <t xml:space="preserve"> 622462402</t>
  </si>
  <si>
    <t xml:space="preserve">Vonkajšia sanačná omietka stien BAUMIT Sanova alebo ekvivalent prednástrek, krytie 100%   </t>
  </si>
  <si>
    <t xml:space="preserve"> 622462431</t>
  </si>
  <si>
    <t xml:space="preserve">Vonkajšia sanačná omietka stien BAUMIT Sanova alebo ekvivalent omietka S, hr. 20 mm   </t>
  </si>
  <si>
    <t xml:space="preserve"> 622462441</t>
  </si>
  <si>
    <t xml:space="preserve">Vonkajšia sanačná omietka stien BAUMIT Sanova alebo ekvivalent jemná omietka, hr. 4 mm   </t>
  </si>
  <si>
    <t xml:space="preserve"> 622491402</t>
  </si>
  <si>
    <t>Fasádny náter BAUMIT SilikonColor   alebo ekvivalent</t>
  </si>
  <si>
    <t xml:space="preserve"> 622491420,1</t>
  </si>
  <si>
    <t>Fasádny náter BAUMIT Color   alebo ekvivalent</t>
  </si>
  <si>
    <t xml:space="preserve"> 631316199</t>
  </si>
  <si>
    <t xml:space="preserve">Ochranný, vytvrdzujúci a ošetrujúci nástrek čerstvého betónu Sikafloor ProSeal 12 alebo ekvivalent po úprave hladením   </t>
  </si>
  <si>
    <t xml:space="preserve"> 938902070,1</t>
  </si>
  <si>
    <t xml:space="preserve">Očistenie povrchu konštrukcií tlakovou vodou   </t>
  </si>
  <si>
    <t xml:space="preserve">  3/A 1</t>
  </si>
  <si>
    <t xml:space="preserve"> 941941041</t>
  </si>
  <si>
    <t xml:space="preserve">Montáž lešenia ľahkého pracovného radového s podlahami šírky nad 1,00 do 1,20 m, výšky do 10 m   </t>
  </si>
  <si>
    <t xml:space="preserve"> 941941291</t>
  </si>
  <si>
    <t xml:space="preserve">Príplatok za prvý a každý ďalší i začatý mesiac použitia lešenia ľahkého pracovného radového s podlahami šírky nad 1,00 do 1,20 m, výšky do 10 m   </t>
  </si>
  <si>
    <t xml:space="preserve"> 941955003</t>
  </si>
  <si>
    <t xml:space="preserve">Lešenie ľahké pracovné pomocné s výškou lešeňovej podlahy nad 1,90 do 2,50 m   </t>
  </si>
  <si>
    <t xml:space="preserve">  3/B 1</t>
  </si>
  <si>
    <t xml:space="preserve"> 941941851</t>
  </si>
  <si>
    <t xml:space="preserve">Demontáž lešenia ľahkého pracovného radového s podlahami šírky nad 1,20 do 1,50 m, výšky do 10 m   </t>
  </si>
  <si>
    <t xml:space="preserve"> 13/B 1</t>
  </si>
  <si>
    <t xml:space="preserve"> 962032631</t>
  </si>
  <si>
    <t xml:space="preserve">Búranie komínov. muriva z tehál nad strechou na akúkoľvek maltu x,  -1,63300t   </t>
  </si>
  <si>
    <t xml:space="preserve"> 965043441</t>
  </si>
  <si>
    <t xml:space="preserve">Búranie podkladov pod dlažby, liatych dlažieb a mazanín,betón s poterom,teracom hr.do 150 mm,  plochy nad 4 m2 -2,20000t   </t>
  </si>
  <si>
    <t xml:space="preserve"> 979081111</t>
  </si>
  <si>
    <t xml:space="preserve">Odvoz sutiny a vybúraných hmôt na skládku do 1 km   </t>
  </si>
  <si>
    <t xml:space="preserve"> 979081121</t>
  </si>
  <si>
    <t xml:space="preserve">Odvoz sutiny a vybúraných hmôt na skládku za každý ďalší 1 km   </t>
  </si>
  <si>
    <t xml:space="preserve"> 979082111</t>
  </si>
  <si>
    <t xml:space="preserve">Vnútrostavenisková doprava sutiny a vybúraných hmôt do 10 m   </t>
  </si>
  <si>
    <t xml:space="preserve"> 979082121</t>
  </si>
  <si>
    <t xml:space="preserve">Vnútrostavenisková doprava sutiny a vybúraných hmôt za každých ďalších 5 m   </t>
  </si>
  <si>
    <t xml:space="preserve"> 979089012</t>
  </si>
  <si>
    <t xml:space="preserve">Poplatok za skladovanie - betón, tehly, dlaždice (17 01 ), ostatné   </t>
  </si>
  <si>
    <t xml:space="preserve"> 979089411</t>
  </si>
  <si>
    <t xml:space="preserve">Poplatok za skladovanie - izolačné materiály a materiály obsahujúce azbest (17 06 ), nebezpečné   </t>
  </si>
  <si>
    <t xml:space="preserve"> 961043112,1</t>
  </si>
  <si>
    <t xml:space="preserve">Búranie schodov z betónu prostého   </t>
  </si>
  <si>
    <t xml:space="preserve"> 968061115</t>
  </si>
  <si>
    <t xml:space="preserve">Demontáž okien drevených, 1 bm obvodu - 0,008t   </t>
  </si>
  <si>
    <t xml:space="preserve"> 978015291</t>
  </si>
  <si>
    <t xml:space="preserve">Otlčenie omietok vonkajších priečelí jednoduchých, s vyškriabaním škár, očistením muriva, v rozsahu do 100 %,  -0,05900t   </t>
  </si>
  <si>
    <t xml:space="preserve"> 998011001</t>
  </si>
  <si>
    <t xml:space="preserve">Presun hmôt pre budovy  (801, 803, 812), zvislá konštr. z tehál, tvárnic, z kovu výšky do 6 m   </t>
  </si>
  <si>
    <t>711/A 1</t>
  </si>
  <si>
    <t xml:space="preserve"> 998711201</t>
  </si>
  <si>
    <t xml:space="preserve">Presun hmôt pre izoláciu proti vode v objektoch výšky do 6 m   </t>
  </si>
  <si>
    <t>%</t>
  </si>
  <si>
    <t xml:space="preserve"> 711132107</t>
  </si>
  <si>
    <t xml:space="preserve">Zhotovenie izolácie proti zemnej vlhkosti nopovou fóloiu položenou voľne na ploche zvislej   </t>
  </si>
  <si>
    <t>S/S90</t>
  </si>
  <si>
    <t xml:space="preserve"> 6288000640</t>
  </si>
  <si>
    <t>Nopová fólia FONDALINE PLUS 500 proti zemnej vlhkosti s radónovou ochranou, výška nopu 8 mm ONDULINE   alebo ekvivalent</t>
  </si>
  <si>
    <t>762/A 1</t>
  </si>
  <si>
    <t xml:space="preserve"> 762332110</t>
  </si>
  <si>
    <t xml:space="preserve">Montáž viazaných konštrukcií krovov striech z reziva priemernej plochy do 120 cm2   </t>
  </si>
  <si>
    <t xml:space="preserve"> 762332120</t>
  </si>
  <si>
    <t xml:space="preserve">Montáž viazaných konštrukcií krovov striech z reziva priemernej plochy 120-224 cm2   </t>
  </si>
  <si>
    <t xml:space="preserve"> 762395000</t>
  </si>
  <si>
    <t xml:space="preserve">Spojovacie prostriedky pre viazané konštrukcie krovov, debnenie a laťovanie, nadstrešné konštr., spádové kliny - svorky, dosky, klince, pásová oceľ, vruty   </t>
  </si>
  <si>
    <t xml:space="preserve"> 762811210</t>
  </si>
  <si>
    <t xml:space="preserve">Montáž záklopu vrchného na zraz   </t>
  </si>
  <si>
    <t xml:space="preserve"> 762822120</t>
  </si>
  <si>
    <t xml:space="preserve">Montáž stropníc z hraneného a polohraneného reziva prierezovej plochy 144-288 cm2   </t>
  </si>
  <si>
    <t xml:space="preserve"> 762895000</t>
  </si>
  <si>
    <t xml:space="preserve">Spojovacie prostriedky pre záklop, stropnice, podbíjanie - klince, svorky   </t>
  </si>
  <si>
    <t xml:space="preserve"> 998762202</t>
  </si>
  <si>
    <t xml:space="preserve">Presun hmôt pre konštrukcie tesárske v objektoch výšky do 12 m   </t>
  </si>
  <si>
    <t>762/B 1</t>
  </si>
  <si>
    <t xml:space="preserve"> 762331812</t>
  </si>
  <si>
    <t xml:space="preserve">Demontáž viazaných konštrukcií krovov so sklonom do 60°, prierez. plochy 120 - 224 cm2,  -0.01400t   </t>
  </si>
  <si>
    <t xml:space="preserve"> 762342811</t>
  </si>
  <si>
    <t xml:space="preserve">Demontáž latovania striech so sklonom do 60 st., pri osovej vzdialenosti lát do 0, 22 m,  -0.00700t   </t>
  </si>
  <si>
    <t xml:space="preserve"> 762343811</t>
  </si>
  <si>
    <t xml:space="preserve">Demontáž debnenia odkvapov a štítových ríms z dosiek hrubých, hobľovaných hr. do 32 mm,  -0.01700t   </t>
  </si>
  <si>
    <t xml:space="preserve"> 762822820</t>
  </si>
  <si>
    <t xml:space="preserve">Demontáž stropnic z reziva prierezovej plochy 144 - 288cm2, -0.01700t   </t>
  </si>
  <si>
    <t xml:space="preserve"> 762341021</t>
  </si>
  <si>
    <t xml:space="preserve">Montáž debnenia odkvapov z dosiek pre všetky druhy striech   </t>
  </si>
  <si>
    <t xml:space="preserve"> 762341201</t>
  </si>
  <si>
    <t xml:space="preserve">Montáž latovania jednoduchých striech pre sklon do 60°   </t>
  </si>
  <si>
    <t xml:space="preserve"> 762341251</t>
  </si>
  <si>
    <t xml:space="preserve">Montáž kontralát pre sklon do 22°   </t>
  </si>
  <si>
    <t>S/S80</t>
  </si>
  <si>
    <t xml:space="preserve"> 6051013100</t>
  </si>
  <si>
    <t xml:space="preserve">Neopracované dosky a fošne neomietané smrek akosť I hr.24-32mm x B=170-240mm   </t>
  </si>
  <si>
    <t xml:space="preserve"> 6051528000</t>
  </si>
  <si>
    <t xml:space="preserve">Hranol mäkké rezivo - omietané smrek   </t>
  </si>
  <si>
    <t xml:space="preserve"> 6053340500</t>
  </si>
  <si>
    <t xml:space="preserve">Laty smrek akosť I do 25cm2 L=201-300 cm   </t>
  </si>
  <si>
    <t>764/A 6</t>
  </si>
  <si>
    <t xml:space="preserve"> 764171101</t>
  </si>
  <si>
    <t xml:space="preserve">Krytina LINDAB alebo ekvivalent sklon strechy do 30°   </t>
  </si>
  <si>
    <t xml:space="preserve"> 764171254</t>
  </si>
  <si>
    <t xml:space="preserve">Krytina LINDAB alebo ekvivalent - hrebene z hrebenáčov s vetracím pásom, sklon strechy do 30°   </t>
  </si>
  <si>
    <t xml:space="preserve"> 764711113</t>
  </si>
  <si>
    <t xml:space="preserve">Oplechovanie parapetov z plechu LINDAB alebo ekvivalent r.š. 200 mm   </t>
  </si>
  <si>
    <t xml:space="preserve"> 764751112</t>
  </si>
  <si>
    <t>Odpadová rúra kruhová D 100 mm Lindab Rainline Elite   alebo ekvivalent</t>
  </si>
  <si>
    <t xml:space="preserve"> 764751132</t>
  </si>
  <si>
    <t>Koleno odpadovej rúry D 100 mm Lindab Rainline Elite   alebo ekvivalent</t>
  </si>
  <si>
    <t>ks</t>
  </si>
  <si>
    <t xml:space="preserve"> 764751142</t>
  </si>
  <si>
    <t>Výtokové koleno potrubia D 100 mm Lindab Rainline Elite   alebo ekvivalent</t>
  </si>
  <si>
    <t xml:space="preserve"> 764751166</t>
  </si>
  <si>
    <t>Medzikus k odkvapovej rúre D 100 mm Lindab Rainline Elite   alebo ekvivalent</t>
  </si>
  <si>
    <t xml:space="preserve"> 764761122</t>
  </si>
  <si>
    <t>Žľab pododkvapový polkruhový R 150 mm, vrátane čela, hákov, rohov, kútov Lindab   alebo ekvivalent</t>
  </si>
  <si>
    <t xml:space="preserve"> 764761232</t>
  </si>
  <si>
    <t>Žľabový kotlík k polkruhovým žľabom D 150 mm Lindab Rainline Elite   alebo ekvivalent</t>
  </si>
  <si>
    <t>764/B 1</t>
  </si>
  <si>
    <t xml:space="preserve"> 764352810</t>
  </si>
  <si>
    <t xml:space="preserve">Demontáž žľabov pododkvapových polkruhových so sklonom do 30st. rš 330 mm,  -0,00330t   </t>
  </si>
  <si>
    <t xml:space="preserve"> 764410850</t>
  </si>
  <si>
    <t xml:space="preserve">Demontáž oplechovania parapetov rš od 100 do 330 mm,  -0,00135t   </t>
  </si>
  <si>
    <t xml:space="preserve"> 764454802</t>
  </si>
  <si>
    <t xml:space="preserve">Demontáž odpadových rúr kruhových, s priemerom 120 mm,  -0,00285t   </t>
  </si>
  <si>
    <t xml:space="preserve"> 764456855</t>
  </si>
  <si>
    <t xml:space="preserve">Demontáž odpadového kolena výtokového kruhového, s priemerom 120,150 a 200 mm,  -0,00116t   </t>
  </si>
  <si>
    <t xml:space="preserve"> 764171257</t>
  </si>
  <si>
    <t xml:space="preserve">Krytina LINDAB alebo ekvivalent - nárožie z hrebenáčov s vetracím pásom, sklon strechy do 30°   </t>
  </si>
  <si>
    <t xml:space="preserve"> 764171260</t>
  </si>
  <si>
    <t xml:space="preserve">Krytina LINDAB alebo ekvivalent - čelo hrebenáča, sklon strechy do 30°   </t>
  </si>
  <si>
    <t xml:space="preserve"> 764171263</t>
  </si>
  <si>
    <t xml:space="preserve">Krytina LINDAB alebo ekvivalent - odkvapové lemovanie, sklon strechy do 30°   </t>
  </si>
  <si>
    <t xml:space="preserve"> 764171269</t>
  </si>
  <si>
    <t xml:space="preserve">Krytina LINDAB alebo ekvivalent - sneholap korunkový   </t>
  </si>
  <si>
    <t xml:space="preserve"> 764171917</t>
  </si>
  <si>
    <t xml:space="preserve">Krytina LINDAB alebo ekvivalent - vetracia mriežka šírky 8 cm   </t>
  </si>
  <si>
    <t xml:space="preserve"> 764171918</t>
  </si>
  <si>
    <t xml:space="preserve">Krytina LINDAB alebo ekvivalent - vetrací pás šírky 31 cm   </t>
  </si>
  <si>
    <t xml:space="preserve"> 765321812,1</t>
  </si>
  <si>
    <t xml:space="preserve">Demontáž azbestocementovej krytiny zo štvorcov alebo šablón do sutiny, na latovaní, sklon do 45°, -0,01300 t   </t>
  </si>
  <si>
    <t>764/A 7</t>
  </si>
  <si>
    <t xml:space="preserve"> 998764202</t>
  </si>
  <si>
    <t xml:space="preserve">Presun hmôt pre konštrukcie klampiarske v objektoch výšky nad 6 do 12 m   </t>
  </si>
  <si>
    <t>765/A 1</t>
  </si>
  <si>
    <t xml:space="preserve"> 765901042</t>
  </si>
  <si>
    <t xml:space="preserve">Strešná fólia DÖRKEN Delta Vent S alebo ekvivalent od 22° do 35°, na krokvy   </t>
  </si>
  <si>
    <t xml:space="preserve"> 998765201</t>
  </si>
  <si>
    <t xml:space="preserve">Presun hmôt pre tvrdé krytiny v objektoch výšky do 6 m   </t>
  </si>
  <si>
    <t>766/A 1</t>
  </si>
  <si>
    <t xml:space="preserve"> 766421223</t>
  </si>
  <si>
    <t xml:space="preserve">Montáž obloženia podhľadov rovných palubovkami na pero a drážku smrekovcovými, š. nad 80 do 100 mm   </t>
  </si>
  <si>
    <t xml:space="preserve"> 766662112</t>
  </si>
  <si>
    <t xml:space="preserve">Montáž dverového krídla otočného jednokrídlového poldrážkového, do existujúcej zárubne, vrátane kovania   </t>
  </si>
  <si>
    <t xml:space="preserve"> 766694111</t>
  </si>
  <si>
    <t xml:space="preserve">Montáž parapetnej dosky drevenej šírky do 300 mm, dĺžky do 1000 mm   </t>
  </si>
  <si>
    <t xml:space="preserve"> 766694112</t>
  </si>
  <si>
    <t xml:space="preserve">Montáž parapetnej dosky drevenej šírky do 300 mm, dĺžky 1000-1600 mm   </t>
  </si>
  <si>
    <t xml:space="preserve"> 766694113</t>
  </si>
  <si>
    <t xml:space="preserve">Montáž parapetnej dosky drevenej šírky do 300 mm, dĺžky 1600-2600 mm   </t>
  </si>
  <si>
    <t xml:space="preserve"> 998766201</t>
  </si>
  <si>
    <t xml:space="preserve">Presun hmot pre konštrukcie stolárske v objektoch výšky do 6 m   </t>
  </si>
  <si>
    <t xml:space="preserve"> 2832301290</t>
  </si>
  <si>
    <t xml:space="preserve">Tesniaca fólia Winflex vario alebo ekvivalent 70 mm, pre okenné konštrukcie   </t>
  </si>
  <si>
    <t xml:space="preserve"> 6111101022,1</t>
  </si>
  <si>
    <t xml:space="preserve">Drevené okno ozn. 01 -  650x550 mm   </t>
  </si>
  <si>
    <t xml:space="preserve"> 6111101023,1</t>
  </si>
  <si>
    <t xml:space="preserve">Drevené okno ozn. 02 -  550x850 mm   </t>
  </si>
  <si>
    <t xml:space="preserve"> 6111101024,1</t>
  </si>
  <si>
    <t xml:space="preserve">Drevené okno ozn. 03 -  1120x1400 mm   </t>
  </si>
  <si>
    <t xml:space="preserve"> 6111101025,1</t>
  </si>
  <si>
    <t xml:space="preserve">Drevené okno ozn. 04 -  1450x1450 mm   </t>
  </si>
  <si>
    <t xml:space="preserve"> 6111101026,1</t>
  </si>
  <si>
    <t xml:space="preserve">Drevené okno ozn. 05 -  1900x1400 mm   </t>
  </si>
  <si>
    <t xml:space="preserve"> 6117103120,1</t>
  </si>
  <si>
    <t xml:space="preserve">Dvere jednokrídlové, plné ozn. D1 -  800X1700 mm   </t>
  </si>
  <si>
    <t xml:space="preserve"> 6117103121,1</t>
  </si>
  <si>
    <t xml:space="preserve">Dvere jednokrídlové, plné ozn. D2 -  800X2006 mm   </t>
  </si>
  <si>
    <t xml:space="preserve"> 6117103122,1</t>
  </si>
  <si>
    <t xml:space="preserve">Dvere jednokrídlové, plné ozn. D3 - 1000X1970 mm   </t>
  </si>
  <si>
    <t xml:space="preserve"> 6119851031,1</t>
  </si>
  <si>
    <t xml:space="preserve">Drevený parapet bukový s povrchovou úpravou   </t>
  </si>
  <si>
    <t xml:space="preserve"> 766621267</t>
  </si>
  <si>
    <t xml:space="preserve">Montáž okien drevených s hydroizolačnými páskami paropriepustnými, s variabilným difúznym odporom   </t>
  </si>
  <si>
    <t>P/PE</t>
  </si>
  <si>
    <t xml:space="preserve"> 5491502040</t>
  </si>
  <si>
    <t>Kovanie - 2x kľučka, povrch nerez brúsený, 2x rozeta BB, FAB   alebo ekvivalent</t>
  </si>
  <si>
    <t xml:space="preserve"> 6119168600</t>
  </si>
  <si>
    <t xml:space="preserve">Obloženie palubovka SM hr.20 B=100 mm   </t>
  </si>
  <si>
    <t>783/A 1</t>
  </si>
  <si>
    <t xml:space="preserve"> 783726000</t>
  </si>
  <si>
    <t xml:space="preserve">Nátery tesárskych konštrukcií syntetické lazurovacím lakom napustením   </t>
  </si>
  <si>
    <t xml:space="preserve"> 783726200</t>
  </si>
  <si>
    <t xml:space="preserve">Nátery tesárskych konštrukcií syntetické na vzduchu schnúce lazurovacím lakom 2x lakovaním   </t>
  </si>
  <si>
    <t xml:space="preserve"> 783782203</t>
  </si>
  <si>
    <t>Nátery tesárskych konštrukcií povrchová impregnácia Bochemitom QB   alebo ekvivalent</t>
  </si>
  <si>
    <t xml:space="preserve">           Celkom bez DPH</t>
  </si>
  <si>
    <t xml:space="preserve">           DPH 20% z </t>
  </si>
  <si>
    <t xml:space="preserve">           DPH 0% z </t>
  </si>
  <si>
    <t xml:space="preserve">          Celkom v EUR</t>
  </si>
  <si>
    <t>Krycí list stavby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</si>
</sst>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\ ###\ ##0.00"/>
    <numFmt numFmtId="165" formatCode="###\ ###\ ##0.0000"/>
    <numFmt numFmtId="166" formatCode="###\ ###\ ##0.000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10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sz val="9"/>
      <color theme="1"/>
      <name val="Arial CE"/>
      <charset val="238"/>
    </font>
    <font>
      <sz val="9"/>
      <color rgb="FF0000FF"/>
      <name val="Arial CE"/>
      <charset val="238"/>
    </font>
    <font>
      <b/>
      <sz val="9"/>
      <color theme="1"/>
      <name val="Arial CE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rgb="FFFF0000"/>
      <name val="Arial CE"/>
      <charset val="238"/>
    </font>
    <font>
      <b/>
      <sz val="11"/>
      <color rgb="FFFF0000"/>
      <name val="Calibri"/>
      <family val="2"/>
      <charset val="238"/>
      <scheme val="minor"/>
    </font>
    <font>
      <b/>
      <sz val="9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9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double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double">
        <color rgb="FF000000"/>
      </right>
      <top/>
      <bottom/>
      <diagonal/>
    </border>
    <border>
      <left style="thin">
        <color rgb="FFFFFFFF"/>
      </left>
      <right style="double">
        <color rgb="FF000000"/>
      </right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808080"/>
      </bottom>
      <diagonal/>
    </border>
    <border>
      <left/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/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/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double">
        <color rgb="FF000000"/>
      </right>
      <top style="thin">
        <color rgb="FF80808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/>
      <bottom/>
      <diagonal/>
    </border>
    <border>
      <left style="double">
        <color rgb="FF000000"/>
      </left>
      <right style="thin">
        <color rgb="FF808080"/>
      </right>
      <top style="thin">
        <color rgb="FF80808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double">
        <color rgb="FF000000"/>
      </right>
      <top style="thin">
        <color rgb="FFFFFFFF"/>
      </top>
      <bottom/>
      <diagonal/>
    </border>
    <border>
      <left/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thin">
        <color rgb="FF808080"/>
      </left>
      <right/>
      <top style="double">
        <color rgb="FF000000"/>
      </top>
      <bottom/>
      <diagonal/>
    </border>
    <border>
      <left style="thin">
        <color rgb="FF808080"/>
      </left>
      <right style="thin">
        <color rgb="FF808080"/>
      </right>
      <top style="double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double">
        <color rgb="FF000000"/>
      </bottom>
      <diagonal/>
    </border>
    <border>
      <left/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 style="thin">
        <color rgb="FFFFFFFF"/>
      </bottom>
      <diagonal/>
    </border>
    <border>
      <left/>
      <right/>
      <top style="double">
        <color rgb="FF000000"/>
      </top>
      <bottom/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80808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/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808080"/>
      </right>
      <top/>
      <bottom/>
      <diagonal/>
    </border>
    <border>
      <left style="thin">
        <color rgb="FFFFFFFF"/>
      </left>
      <right style="thin">
        <color rgb="FF808080"/>
      </right>
      <top/>
      <bottom style="double">
        <color rgb="FF000000"/>
      </bottom>
      <diagonal/>
    </border>
    <border>
      <left style="thin">
        <color rgb="FFFFFFFF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double">
        <color rgb="FF000000"/>
      </right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80808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/>
      <diagonal/>
    </border>
    <border>
      <left/>
      <right/>
      <top style="thin">
        <color rgb="FF00000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4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1" xfId="0" applyFont="1" applyFill="1" applyBorder="1"/>
    <xf numFmtId="0" fontId="3" fillId="0" borderId="1" xfId="0" applyFont="1" applyFill="1" applyBorder="1"/>
    <xf numFmtId="0" fontId="4" fillId="0" borderId="1" xfId="0" applyFont="1" applyFill="1" applyBorder="1"/>
    <xf numFmtId="0" fontId="4" fillId="0" borderId="2" xfId="0" applyFont="1" applyFill="1" applyBorder="1"/>
    <xf numFmtId="0" fontId="1" fillId="0" borderId="2" xfId="0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3" fillId="0" borderId="4" xfId="0" applyFont="1" applyFill="1" applyBorder="1"/>
    <xf numFmtId="0" fontId="1" fillId="0" borderId="5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164" fontId="1" fillId="0" borderId="9" xfId="0" applyNumberFormat="1" applyFont="1" applyFill="1" applyBorder="1"/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1" fillId="0" borderId="15" xfId="0" applyFont="1" applyFill="1" applyBorder="1"/>
    <xf numFmtId="0" fontId="1" fillId="0" borderId="16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3" xfId="0" applyFont="1" applyFill="1" applyBorder="1"/>
    <xf numFmtId="0" fontId="1" fillId="0" borderId="25" xfId="0" applyFont="1" applyFill="1" applyBorder="1"/>
    <xf numFmtId="164" fontId="1" fillId="0" borderId="26" xfId="0" applyNumberFormat="1" applyFont="1" applyFill="1" applyBorder="1"/>
    <xf numFmtId="0" fontId="1" fillId="0" borderId="27" xfId="0" applyFont="1" applyFill="1" applyBorder="1"/>
    <xf numFmtId="0" fontId="1" fillId="0" borderId="28" xfId="0" applyFont="1" applyFill="1" applyBorder="1"/>
    <xf numFmtId="0" fontId="6" fillId="0" borderId="15" xfId="0" applyFont="1" applyFill="1" applyBorder="1"/>
    <xf numFmtId="0" fontId="6" fillId="0" borderId="11" xfId="0" applyFont="1" applyFill="1" applyBorder="1"/>
    <xf numFmtId="0" fontId="6" fillId="0" borderId="8" xfId="0" applyFont="1" applyFill="1" applyBorder="1"/>
    <xf numFmtId="0" fontId="5" fillId="0" borderId="20" xfId="0" applyFont="1" applyFill="1" applyBorder="1"/>
    <xf numFmtId="0" fontId="5" fillId="0" borderId="15" xfId="0" applyFont="1" applyFill="1" applyBorder="1"/>
    <xf numFmtId="0" fontId="5" fillId="0" borderId="8" xfId="0" applyFont="1" applyFill="1" applyBorder="1"/>
    <xf numFmtId="0" fontId="5" fillId="0" borderId="25" xfId="0" applyFont="1" applyFill="1" applyBorder="1"/>
    <xf numFmtId="0" fontId="1" fillId="0" borderId="32" xfId="0" applyFont="1" applyFill="1" applyBorder="1"/>
    <xf numFmtId="0" fontId="1" fillId="0" borderId="33" xfId="0" applyFont="1" applyFill="1" applyBorder="1"/>
    <xf numFmtId="0" fontId="1" fillId="0" borderId="26" xfId="0" applyFont="1" applyFill="1" applyBorder="1"/>
    <xf numFmtId="0" fontId="1" fillId="0" borderId="34" xfId="0" applyFont="1" applyFill="1" applyBorder="1"/>
    <xf numFmtId="0" fontId="1" fillId="0" borderId="35" xfId="0" applyFont="1" applyFill="1" applyBorder="1"/>
    <xf numFmtId="0" fontId="1" fillId="0" borderId="36" xfId="0" applyFont="1" applyFill="1" applyBorder="1"/>
    <xf numFmtId="0" fontId="1" fillId="0" borderId="37" xfId="0" applyFont="1" applyFill="1" applyBorder="1"/>
    <xf numFmtId="0" fontId="1" fillId="0" borderId="38" xfId="0" applyFont="1" applyFill="1" applyBorder="1"/>
    <xf numFmtId="0" fontId="5" fillId="0" borderId="32" xfId="0" applyFont="1" applyFill="1" applyBorder="1"/>
    <xf numFmtId="0" fontId="5" fillId="0" borderId="9" xfId="0" applyFont="1" applyFill="1" applyBorder="1"/>
    <xf numFmtId="0" fontId="4" fillId="0" borderId="42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35" xfId="0" applyFont="1" applyFill="1" applyBorder="1"/>
    <xf numFmtId="0" fontId="5" fillId="0" borderId="33" xfId="0" applyFont="1" applyFill="1" applyBorder="1"/>
    <xf numFmtId="0" fontId="5" fillId="0" borderId="11" xfId="0" applyFont="1" applyFill="1" applyBorder="1"/>
    <xf numFmtId="0" fontId="5" fillId="0" borderId="42" xfId="0" applyFont="1" applyFill="1" applyBorder="1" applyAlignment="1">
      <alignment horizontal="center"/>
    </xf>
    <xf numFmtId="164" fontId="1" fillId="0" borderId="20" xfId="0" applyNumberFormat="1" applyFont="1" applyFill="1" applyBorder="1"/>
    <xf numFmtId="0" fontId="5" fillId="0" borderId="46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48" xfId="0" applyFont="1" applyFill="1" applyBorder="1"/>
    <xf numFmtId="0" fontId="5" fillId="0" borderId="50" xfId="0" applyFont="1" applyFill="1" applyBorder="1"/>
    <xf numFmtId="0" fontId="5" fillId="0" borderId="51" xfId="0" applyFont="1" applyFill="1" applyBorder="1"/>
    <xf numFmtId="0" fontId="5" fillId="0" borderId="52" xfId="0" applyFont="1" applyFill="1" applyBorder="1"/>
    <xf numFmtId="0" fontId="1" fillId="0" borderId="52" xfId="0" applyFont="1" applyFill="1" applyBorder="1"/>
    <xf numFmtId="0" fontId="5" fillId="0" borderId="53" xfId="0" applyFont="1" applyFill="1" applyBorder="1"/>
    <xf numFmtId="164" fontId="1" fillId="0" borderId="54" xfId="0" applyNumberFormat="1" applyFont="1" applyFill="1" applyBorder="1"/>
    <xf numFmtId="164" fontId="5" fillId="0" borderId="49" xfId="0" applyNumberFormat="1" applyFont="1" applyFill="1" applyBorder="1"/>
    <xf numFmtId="164" fontId="5" fillId="0" borderId="50" xfId="0" applyNumberFormat="1" applyFont="1" applyFill="1" applyBorder="1"/>
    <xf numFmtId="164" fontId="5" fillId="0" borderId="51" xfId="0" applyNumberFormat="1" applyFont="1" applyFill="1" applyBorder="1"/>
    <xf numFmtId="164" fontId="5" fillId="0" borderId="52" xfId="0" applyNumberFormat="1" applyFont="1" applyFill="1" applyBorder="1"/>
    <xf numFmtId="164" fontId="1" fillId="0" borderId="53" xfId="0" applyNumberFormat="1" applyFont="1" applyFill="1" applyBorder="1"/>
    <xf numFmtId="164" fontId="5" fillId="0" borderId="0" xfId="0" applyNumberFormat="1" applyFont="1" applyFill="1" applyBorder="1"/>
    <xf numFmtId="164" fontId="5" fillId="0" borderId="55" xfId="0" applyNumberFormat="1" applyFont="1" applyFill="1" applyBorder="1"/>
    <xf numFmtId="0" fontId="1" fillId="0" borderId="56" xfId="0" applyFont="1" applyFill="1" applyBorder="1"/>
    <xf numFmtId="0" fontId="1" fillId="0" borderId="57" xfId="0" applyFont="1" applyFill="1" applyBorder="1"/>
    <xf numFmtId="0" fontId="1" fillId="0" borderId="58" xfId="0" applyFont="1" applyFill="1" applyBorder="1"/>
    <xf numFmtId="0" fontId="1" fillId="0" borderId="59" xfId="0" applyFont="1" applyFill="1" applyBorder="1"/>
    <xf numFmtId="164" fontId="1" fillId="0" borderId="21" xfId="0" applyNumberFormat="1" applyFont="1" applyFill="1" applyBorder="1"/>
    <xf numFmtId="164" fontId="1" fillId="0" borderId="55" xfId="0" applyNumberFormat="1" applyFont="1" applyFill="1" applyBorder="1"/>
    <xf numFmtId="164" fontId="5" fillId="0" borderId="61" xfId="0" applyNumberFormat="1" applyFont="1" applyFill="1" applyBorder="1"/>
    <xf numFmtId="164" fontId="1" fillId="0" borderId="61" xfId="0" applyNumberFormat="1" applyFont="1" applyFill="1" applyBorder="1"/>
    <xf numFmtId="0" fontId="4" fillId="0" borderId="63" xfId="0" applyFont="1" applyFill="1" applyBorder="1" applyAlignment="1">
      <alignment horizontal="center"/>
    </xf>
    <xf numFmtId="0" fontId="5" fillId="0" borderId="64" xfId="0" applyFont="1" applyFill="1" applyBorder="1"/>
    <xf numFmtId="0" fontId="5" fillId="0" borderId="65" xfId="0" applyFont="1" applyFill="1" applyBorder="1"/>
    <xf numFmtId="0" fontId="5" fillId="0" borderId="66" xfId="0" applyFont="1" applyFill="1" applyBorder="1" applyAlignment="1">
      <alignment horizontal="center"/>
    </xf>
    <xf numFmtId="0" fontId="5" fillId="0" borderId="67" xfId="0" applyFont="1" applyFill="1" applyBorder="1"/>
    <xf numFmtId="164" fontId="5" fillId="0" borderId="67" xfId="0" applyNumberFormat="1" applyFont="1" applyFill="1" applyBorder="1"/>
    <xf numFmtId="164" fontId="5" fillId="0" borderId="68" xfId="0" applyNumberFormat="1" applyFont="1" applyFill="1" applyBorder="1"/>
    <xf numFmtId="164" fontId="1" fillId="0" borderId="70" xfId="0" applyNumberFormat="1" applyFont="1" applyFill="1" applyBorder="1"/>
    <xf numFmtId="164" fontId="4" fillId="0" borderId="71" xfId="0" applyNumberFormat="1" applyFont="1" applyFill="1" applyBorder="1"/>
    <xf numFmtId="164" fontId="1" fillId="0" borderId="72" xfId="0" applyNumberFormat="1" applyFont="1" applyFill="1" applyBorder="1"/>
    <xf numFmtId="0" fontId="1" fillId="0" borderId="14" xfId="0" applyFont="1" applyFill="1" applyBorder="1"/>
    <xf numFmtId="0" fontId="1" fillId="0" borderId="73" xfId="0" applyFont="1" applyFill="1" applyBorder="1"/>
    <xf numFmtId="0" fontId="1" fillId="0" borderId="74" xfId="0" applyFont="1" applyFill="1" applyBorder="1"/>
    <xf numFmtId="0" fontId="5" fillId="0" borderId="10" xfId="0" applyFont="1" applyFill="1" applyBorder="1"/>
    <xf numFmtId="0" fontId="5" fillId="0" borderId="75" xfId="0" applyFont="1" applyFill="1" applyBorder="1"/>
    <xf numFmtId="164" fontId="5" fillId="0" borderId="76" xfId="0" applyNumberFormat="1" applyFont="1" applyFill="1" applyBorder="1"/>
    <xf numFmtId="164" fontId="4" fillId="0" borderId="77" xfId="0" applyNumberFormat="1" applyFont="1" applyFill="1" applyBorder="1"/>
    <xf numFmtId="164" fontId="4" fillId="0" borderId="78" xfId="0" applyNumberFormat="1" applyFont="1" applyFill="1" applyBorder="1"/>
    <xf numFmtId="0" fontId="4" fillId="0" borderId="79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64" fontId="1" fillId="0" borderId="24" xfId="0" applyNumberFormat="1" applyFont="1" applyFill="1" applyBorder="1"/>
    <xf numFmtId="164" fontId="1" fillId="0" borderId="22" xfId="0" applyNumberFormat="1" applyFont="1" applyFill="1" applyBorder="1"/>
    <xf numFmtId="0" fontId="5" fillId="0" borderId="76" xfId="0" applyFont="1" applyFill="1" applyBorder="1"/>
    <xf numFmtId="0" fontId="5" fillId="0" borderId="0" xfId="0" applyFont="1" applyFill="1" applyBorder="1"/>
    <xf numFmtId="0" fontId="5" fillId="0" borderId="55" xfId="0" applyFont="1" applyFill="1" applyBorder="1"/>
    <xf numFmtId="0" fontId="1" fillId="0" borderId="0" xfId="0" applyFont="1" applyFill="1" applyBorder="1"/>
    <xf numFmtId="164" fontId="6" fillId="0" borderId="69" xfId="0" applyNumberFormat="1" applyFont="1" applyFill="1" applyBorder="1"/>
    <xf numFmtId="164" fontId="6" fillId="0" borderId="80" xfId="0" applyNumberFormat="1" applyFont="1" applyFill="1" applyBorder="1"/>
    <xf numFmtId="164" fontId="6" fillId="0" borderId="81" xfId="0" applyNumberFormat="1" applyFont="1" applyFill="1" applyBorder="1"/>
    <xf numFmtId="164" fontId="1" fillId="0" borderId="80" xfId="0" applyNumberFormat="1" applyFont="1" applyFill="1" applyBorder="1"/>
    <xf numFmtId="0" fontId="1" fillId="0" borderId="82" xfId="0" applyFont="1" applyFill="1" applyBorder="1"/>
    <xf numFmtId="164" fontId="5" fillId="0" borderId="83" xfId="0" applyNumberFormat="1" applyFont="1" applyFill="1" applyBorder="1"/>
    <xf numFmtId="0" fontId="1" fillId="0" borderId="84" xfId="0" applyFont="1" applyFill="1" applyBorder="1"/>
    <xf numFmtId="0" fontId="1" fillId="0" borderId="55" xfId="0" applyFont="1" applyFill="1" applyBorder="1"/>
    <xf numFmtId="164" fontId="5" fillId="0" borderId="80" xfId="0" applyNumberFormat="1" applyFont="1" applyFill="1" applyBorder="1"/>
    <xf numFmtId="164" fontId="5" fillId="0" borderId="81" xfId="0" applyNumberFormat="1" applyFont="1" applyFill="1" applyBorder="1"/>
    <xf numFmtId="164" fontId="1" fillId="0" borderId="81" xfId="0" applyNumberFormat="1" applyFont="1" applyFill="1" applyBorder="1"/>
    <xf numFmtId="0" fontId="1" fillId="0" borderId="61" xfId="0" applyFont="1" applyFill="1" applyBorder="1"/>
    <xf numFmtId="0" fontId="5" fillId="0" borderId="61" xfId="0" applyFont="1" applyFill="1" applyBorder="1"/>
    <xf numFmtId="0" fontId="1" fillId="0" borderId="85" xfId="0" applyFont="1" applyFill="1" applyBorder="1"/>
    <xf numFmtId="164" fontId="1" fillId="0" borderId="86" xfId="0" applyNumberFormat="1" applyFont="1" applyFill="1" applyBorder="1"/>
    <xf numFmtId="164" fontId="8" fillId="0" borderId="87" xfId="0" applyNumberFormat="1" applyFont="1" applyFill="1" applyBorder="1"/>
    <xf numFmtId="0" fontId="1" fillId="0" borderId="89" xfId="0" applyFont="1" applyFill="1" applyBorder="1"/>
    <xf numFmtId="0" fontId="1" fillId="0" borderId="90" xfId="0" applyFont="1" applyFill="1" applyBorder="1"/>
    <xf numFmtId="0" fontId="1" fillId="0" borderId="91" xfId="0" applyFont="1" applyFill="1" applyBorder="1"/>
    <xf numFmtId="0" fontId="1" fillId="0" borderId="92" xfId="0" applyFont="1" applyFill="1" applyBorder="1"/>
    <xf numFmtId="0" fontId="1" fillId="0" borderId="93" xfId="0" applyFont="1" applyFill="1" applyBorder="1"/>
    <xf numFmtId="0" fontId="1" fillId="0" borderId="60" xfId="0" applyFont="1" applyFill="1" applyBorder="1"/>
    <xf numFmtId="0" fontId="1" fillId="0" borderId="62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0" fontId="5" fillId="0" borderId="88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3" fillId="0" borderId="1" xfId="0" applyFont="1" applyBorder="1"/>
    <xf numFmtId="0" fontId="4" fillId="2" borderId="4" xfId="0" applyFont="1" applyFill="1" applyBorder="1"/>
    <xf numFmtId="165" fontId="1" fillId="0" borderId="0" xfId="0" applyNumberFormat="1" applyFont="1"/>
    <xf numFmtId="164" fontId="1" fillId="0" borderId="0" xfId="0" applyNumberFormat="1" applyFont="1"/>
    <xf numFmtId="0" fontId="5" fillId="0" borderId="94" xfId="0" applyFont="1" applyBorder="1"/>
    <xf numFmtId="164" fontId="5" fillId="0" borderId="94" xfId="0" applyNumberFormat="1" applyFont="1" applyBorder="1"/>
    <xf numFmtId="165" fontId="5" fillId="0" borderId="94" xfId="0" applyNumberFormat="1" applyFont="1" applyBorder="1"/>
    <xf numFmtId="0" fontId="9" fillId="0" borderId="0" xfId="0" applyFont="1"/>
    <xf numFmtId="0" fontId="4" fillId="0" borderId="94" xfId="0" applyFont="1" applyBorder="1"/>
    <xf numFmtId="164" fontId="4" fillId="0" borderId="94" xfId="0" applyNumberFormat="1" applyFont="1" applyBorder="1"/>
    <xf numFmtId="0" fontId="5" fillId="0" borderId="0" xfId="0" applyFont="1"/>
    <xf numFmtId="164" fontId="5" fillId="0" borderId="0" xfId="0" applyNumberFormat="1" applyFont="1"/>
    <xf numFmtId="165" fontId="5" fillId="0" borderId="0" xfId="0" applyNumberFormat="1" applyFont="1"/>
    <xf numFmtId="164" fontId="4" fillId="0" borderId="0" xfId="0" applyNumberFormat="1" applyFont="1"/>
    <xf numFmtId="165" fontId="4" fillId="0" borderId="0" xfId="0" applyNumberFormat="1" applyFont="1"/>
    <xf numFmtId="0" fontId="0" fillId="0" borderId="1" xfId="0" applyFill="1" applyBorder="1"/>
    <xf numFmtId="0" fontId="10" fillId="2" borderId="0" xfId="0" applyFont="1" applyFill="1"/>
    <xf numFmtId="0" fontId="10" fillId="0" borderId="0" xfId="0" applyFont="1"/>
    <xf numFmtId="0" fontId="9" fillId="2" borderId="0" xfId="0" applyFont="1" applyFill="1"/>
    <xf numFmtId="0" fontId="1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166" fontId="1" fillId="0" borderId="0" xfId="0" applyNumberFormat="1" applyFont="1"/>
    <xf numFmtId="0" fontId="4" fillId="2" borderId="94" xfId="0" applyFont="1" applyFill="1" applyBorder="1"/>
    <xf numFmtId="0" fontId="0" fillId="0" borderId="4" xfId="0" applyFill="1" applyBorder="1"/>
    <xf numFmtId="0" fontId="11" fillId="2" borderId="94" xfId="0" applyFont="1" applyFill="1" applyBorder="1"/>
    <xf numFmtId="49" fontId="5" fillId="0" borderId="94" xfId="0" applyNumberFormat="1" applyFont="1" applyBorder="1"/>
    <xf numFmtId="166" fontId="5" fillId="0" borderId="94" xfId="0" applyNumberFormat="1" applyFont="1" applyBorder="1"/>
    <xf numFmtId="0" fontId="9" fillId="0" borderId="94" xfId="0" applyFont="1" applyBorder="1"/>
    <xf numFmtId="166" fontId="5" fillId="0" borderId="0" xfId="0" applyNumberFormat="1" applyFont="1"/>
    <xf numFmtId="0" fontId="5" fillId="0" borderId="0" xfId="0" applyFont="1" applyAlignment="1">
      <alignment wrapText="1"/>
    </xf>
    <xf numFmtId="166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wrapText="1"/>
    </xf>
    <xf numFmtId="0" fontId="5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left" wrapText="1"/>
    </xf>
    <xf numFmtId="166" fontId="0" fillId="0" borderId="0" xfId="0" applyNumberFormat="1"/>
    <xf numFmtId="166" fontId="9" fillId="0" borderId="0" xfId="0" applyNumberFormat="1" applyFont="1"/>
    <xf numFmtId="166" fontId="4" fillId="0" borderId="0" xfId="0" applyNumberFormat="1" applyFont="1"/>
    <xf numFmtId="165" fontId="5" fillId="0" borderId="0" xfId="0" applyNumberFormat="1" applyFont="1" applyAlignment="1">
      <alignment wrapText="1"/>
    </xf>
    <xf numFmtId="0" fontId="12" fillId="0" borderId="94" xfId="0" applyFont="1" applyBorder="1"/>
    <xf numFmtId="164" fontId="12" fillId="0" borderId="94" xfId="0" applyNumberFormat="1" applyFont="1" applyBorder="1"/>
    <xf numFmtId="166" fontId="12" fillId="0" borderId="94" xfId="0" applyNumberFormat="1" applyFont="1" applyBorder="1"/>
    <xf numFmtId="0" fontId="13" fillId="0" borderId="94" xfId="0" applyFont="1" applyBorder="1"/>
    <xf numFmtId="164" fontId="0" fillId="0" borderId="0" xfId="0" applyNumberFormat="1"/>
    <xf numFmtId="164" fontId="4" fillId="0" borderId="1" xfId="0" applyNumberFormat="1" applyFont="1" applyFill="1" applyBorder="1"/>
    <xf numFmtId="164" fontId="2" fillId="0" borderId="1" xfId="0" applyNumberFormat="1" applyFont="1" applyFill="1" applyBorder="1"/>
    <xf numFmtId="0" fontId="4" fillId="0" borderId="5" xfId="0" applyFont="1" applyFill="1" applyBorder="1"/>
    <xf numFmtId="164" fontId="4" fillId="0" borderId="5" xfId="0" applyNumberFormat="1" applyFont="1" applyFill="1" applyBorder="1"/>
    <xf numFmtId="0" fontId="4" fillId="0" borderId="6" xfId="0" applyFont="1" applyFill="1" applyBorder="1"/>
    <xf numFmtId="164" fontId="4" fillId="0" borderId="6" xfId="0" applyNumberFormat="1" applyFont="1" applyFill="1" applyBorder="1"/>
    <xf numFmtId="0" fontId="5" fillId="0" borderId="95" xfId="0" applyFont="1" applyFill="1" applyBorder="1" applyAlignment="1">
      <alignment horizontal="center"/>
    </xf>
    <xf numFmtId="0" fontId="1" fillId="0" borderId="77" xfId="0" applyFont="1" applyFill="1" applyBorder="1"/>
    <xf numFmtId="0" fontId="1" fillId="0" borderId="96" xfId="0" applyFont="1" applyFill="1" applyBorder="1"/>
    <xf numFmtId="164" fontId="1" fillId="0" borderId="97" xfId="0" applyNumberFormat="1" applyFont="1" applyFill="1" applyBorder="1"/>
    <xf numFmtId="164" fontId="8" fillId="0" borderId="98" xfId="0" applyNumberFormat="1" applyFont="1" applyFill="1" applyBorder="1"/>
    <xf numFmtId="166" fontId="14" fillId="0" borderId="94" xfId="0" applyNumberFormat="1" applyFont="1" applyBorder="1"/>
    <xf numFmtId="0" fontId="4" fillId="0" borderId="1" xfId="0" applyFont="1" applyFill="1" applyBorder="1"/>
    <xf numFmtId="0" fontId="6" fillId="0" borderId="29" xfId="0" applyFont="1" applyFill="1" applyBorder="1"/>
    <xf numFmtId="0" fontId="6" fillId="0" borderId="30" xfId="0" applyFont="1" applyFill="1" applyBorder="1"/>
    <xf numFmtId="0" fontId="6" fillId="0" borderId="31" xfId="0" applyFont="1" applyFill="1" applyBorder="1"/>
    <xf numFmtId="0" fontId="5" fillId="0" borderId="29" xfId="0" applyFont="1" applyFill="1" applyBorder="1" applyAlignment="1">
      <alignment wrapText="1"/>
    </xf>
    <xf numFmtId="0" fontId="1" fillId="0" borderId="30" xfId="0" applyFont="1" applyFill="1" applyBorder="1" applyAlignment="1">
      <alignment wrapText="1"/>
    </xf>
    <xf numFmtId="0" fontId="1" fillId="0" borderId="31" xfId="0" applyFont="1" applyFill="1" applyBorder="1" applyAlignment="1">
      <alignment wrapText="1"/>
    </xf>
    <xf numFmtId="0" fontId="5" fillId="0" borderId="39" xfId="0" applyFont="1" applyFill="1" applyBorder="1" applyAlignment="1">
      <alignment wrapText="1"/>
    </xf>
    <xf numFmtId="0" fontId="1" fillId="0" borderId="40" xfId="0" applyFont="1" applyFill="1" applyBorder="1" applyAlignment="1">
      <alignment wrapText="1"/>
    </xf>
    <xf numFmtId="0" fontId="1" fillId="0" borderId="41" xfId="0" applyFont="1" applyFill="1" applyBorder="1" applyAlignment="1">
      <alignment wrapText="1"/>
    </xf>
    <xf numFmtId="0" fontId="7" fillId="0" borderId="29" xfId="0" applyFont="1" applyFill="1" applyBorder="1"/>
    <xf numFmtId="0" fontId="7" fillId="0" borderId="30" xfId="0" applyFont="1" applyFill="1" applyBorder="1"/>
    <xf numFmtId="0" fontId="7" fillId="0" borderId="31" xfId="0" applyFont="1" applyFill="1" applyBorder="1"/>
    <xf numFmtId="0" fontId="4" fillId="0" borderId="3" xfId="0" applyFont="1" applyBorder="1" applyAlignment="1">
      <alignment wrapText="1"/>
    </xf>
    <xf numFmtId="0" fontId="1" fillId="0" borderId="89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1" fillId="0" borderId="89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6"/>
  <sheetViews>
    <sheetView tabSelected="1" workbookViewId="0">
      <selection activeCell="A14" sqref="A14:XFD26"/>
    </sheetView>
  </sheetViews>
  <sheetFormatPr defaultColWidth="0" defaultRowHeight="15" x14ac:dyDescent="0.25"/>
  <cols>
    <col min="1" max="1" width="35.7109375" customWidth="1"/>
    <col min="2" max="3" width="15.7109375" customWidth="1"/>
    <col min="4" max="6" width="8.7109375" customWidth="1"/>
    <col min="7" max="7" width="15.7109375" customWidth="1"/>
    <col min="8" max="8" width="3.7109375" customWidth="1"/>
    <col min="9" max="26" width="0" hidden="1" customWidth="1"/>
    <col min="27" max="16384" width="9.140625" hidden="1"/>
  </cols>
  <sheetData>
    <row r="1" spans="1:26" x14ac:dyDescent="0.25">
      <c r="A1" s="3"/>
      <c r="B1" s="3"/>
      <c r="C1" s="3"/>
      <c r="D1" s="3"/>
      <c r="E1" s="3"/>
      <c r="F1" s="3"/>
      <c r="G1" s="3"/>
    </row>
    <row r="2" spans="1:26" x14ac:dyDescent="0.25">
      <c r="A2" s="4" t="s">
        <v>0</v>
      </c>
      <c r="B2" s="3"/>
      <c r="C2" s="3"/>
      <c r="D2" s="3"/>
      <c r="E2" s="3"/>
      <c r="F2" s="6" t="s">
        <v>2</v>
      </c>
      <c r="G2" s="6"/>
    </row>
    <row r="3" spans="1:26" x14ac:dyDescent="0.25">
      <c r="A3" s="3"/>
      <c r="B3" s="3"/>
      <c r="C3" s="3"/>
      <c r="D3" s="3"/>
      <c r="E3" s="3"/>
      <c r="F3" s="7" t="s">
        <v>3</v>
      </c>
      <c r="G3" s="7" t="s">
        <v>4</v>
      </c>
    </row>
    <row r="4" spans="1:26" x14ac:dyDescent="0.25">
      <c r="A4" s="195" t="s">
        <v>1</v>
      </c>
      <c r="B4" s="195"/>
      <c r="C4" s="195"/>
      <c r="D4" s="195"/>
      <c r="E4" s="195"/>
      <c r="F4" s="8">
        <v>0.2</v>
      </c>
      <c r="G4" s="8">
        <v>0</v>
      </c>
    </row>
    <row r="5" spans="1:26" x14ac:dyDescent="0.25">
      <c r="A5" s="3"/>
      <c r="B5" s="3"/>
      <c r="C5" s="3"/>
      <c r="D5" s="3"/>
      <c r="E5" s="3"/>
      <c r="F5" s="3"/>
      <c r="G5" s="3"/>
    </row>
    <row r="6" spans="1:26" x14ac:dyDescent="0.25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</row>
    <row r="7" spans="1:26" x14ac:dyDescent="0.25">
      <c r="A7" s="62" t="s">
        <v>12</v>
      </c>
      <c r="B7" s="69">
        <f>'SO 14474'!I161-Rekapitulácia!D7</f>
        <v>0</v>
      </c>
      <c r="C7" s="69">
        <f>'Kryci_list 14474'!J26</f>
        <v>0</v>
      </c>
      <c r="D7" s="69">
        <v>0</v>
      </c>
      <c r="E7" s="69">
        <f>'Kryci_list 14474'!J17</f>
        <v>0</v>
      </c>
      <c r="F7" s="69">
        <v>0</v>
      </c>
      <c r="G7" s="69">
        <f>B7+C7+D7+E7+F7</f>
        <v>0</v>
      </c>
      <c r="K7">
        <f>'SO 14474'!K161</f>
        <v>0</v>
      </c>
      <c r="Q7">
        <v>30.126000000000001</v>
      </c>
    </row>
    <row r="8" spans="1:26" x14ac:dyDescent="0.25">
      <c r="A8" s="187" t="s">
        <v>331</v>
      </c>
      <c r="B8" s="188">
        <f>SUM(B7:B7)</f>
        <v>0</v>
      </c>
      <c r="C8" s="188">
        <f>SUM(C7:C7)</f>
        <v>0</v>
      </c>
      <c r="D8" s="188">
        <f>SUM(D7:D7)</f>
        <v>0</v>
      </c>
      <c r="E8" s="188">
        <f>SUM(E7:E7)</f>
        <v>0</v>
      </c>
      <c r="F8" s="188">
        <f>SUM(F7:F7)</f>
        <v>0</v>
      </c>
      <c r="G8" s="188">
        <f>SUM(G7:G7)-SUM(Z7:Z7)</f>
        <v>0</v>
      </c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</row>
    <row r="9" spans="1:26" x14ac:dyDescent="0.25">
      <c r="A9" s="185" t="s">
        <v>332</v>
      </c>
      <c r="B9" s="186">
        <f>G8-SUM(Rekapitulácia!K7:'Rekapitulácia'!K7)*1</f>
        <v>0</v>
      </c>
      <c r="C9" s="186"/>
      <c r="D9" s="186"/>
      <c r="E9" s="186"/>
      <c r="F9" s="186"/>
      <c r="G9" s="186">
        <f>ROUND(((ROUND(B9,2)*20)/100),2)*1</f>
        <v>0</v>
      </c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</row>
    <row r="10" spans="1:26" x14ac:dyDescent="0.25">
      <c r="A10" s="5" t="s">
        <v>333</v>
      </c>
      <c r="B10" s="183">
        <f>(G8-B9)</f>
        <v>0</v>
      </c>
      <c r="C10" s="183"/>
      <c r="D10" s="183"/>
      <c r="E10" s="183"/>
      <c r="F10" s="183"/>
      <c r="G10" s="183">
        <f>ROUND(((ROUND(B10,2)*0)/100),2)</f>
        <v>0</v>
      </c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</row>
    <row r="11" spans="1:26" x14ac:dyDescent="0.25">
      <c r="A11" s="5" t="s">
        <v>334</v>
      </c>
      <c r="B11" s="183"/>
      <c r="C11" s="183"/>
      <c r="D11" s="183"/>
      <c r="E11" s="183"/>
      <c r="F11" s="183"/>
      <c r="G11" s="183">
        <f>SUM(G8:G10)</f>
        <v>0</v>
      </c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</row>
    <row r="12" spans="1:26" x14ac:dyDescent="0.25">
      <c r="A12" s="10"/>
      <c r="B12" s="184"/>
      <c r="C12" s="184"/>
      <c r="D12" s="184"/>
      <c r="E12" s="184"/>
      <c r="F12" s="184"/>
      <c r="G12" s="184"/>
    </row>
    <row r="13" spans="1:26" x14ac:dyDescent="0.25">
      <c r="A13" s="10"/>
      <c r="B13" s="184"/>
      <c r="C13" s="184"/>
      <c r="D13" s="184"/>
      <c r="E13" s="184"/>
      <c r="F13" s="184"/>
      <c r="G13" s="184"/>
    </row>
    <row r="14" spans="1:26" x14ac:dyDescent="0.25">
      <c r="A14" s="1"/>
      <c r="B14" s="143"/>
      <c r="C14" s="143"/>
      <c r="D14" s="143"/>
      <c r="E14" s="143"/>
      <c r="F14" s="143"/>
      <c r="G14" s="143"/>
    </row>
    <row r="15" spans="1:26" x14ac:dyDescent="0.25">
      <c r="A15" s="1"/>
      <c r="B15" s="143"/>
      <c r="C15" s="143"/>
      <c r="D15" s="143"/>
      <c r="E15" s="143"/>
      <c r="F15" s="143"/>
      <c r="G15" s="143"/>
    </row>
    <row r="16" spans="1:26" x14ac:dyDescent="0.25">
      <c r="A16" s="1"/>
      <c r="B16" s="143"/>
      <c r="C16" s="143"/>
      <c r="D16" s="143"/>
      <c r="E16" s="143"/>
      <c r="F16" s="143"/>
      <c r="G16" s="143"/>
    </row>
    <row r="17" spans="1:7" x14ac:dyDescent="0.25">
      <c r="A17" s="1"/>
      <c r="B17" s="143"/>
      <c r="C17" s="143"/>
      <c r="D17" s="143"/>
      <c r="E17" s="143"/>
      <c r="F17" s="143"/>
      <c r="G17" s="143"/>
    </row>
    <row r="18" spans="1:7" x14ac:dyDescent="0.25">
      <c r="A18" s="1"/>
      <c r="B18" s="143"/>
      <c r="C18" s="143"/>
      <c r="D18" s="143"/>
      <c r="E18" s="143"/>
      <c r="F18" s="143"/>
      <c r="G18" s="143"/>
    </row>
    <row r="19" spans="1:7" x14ac:dyDescent="0.25">
      <c r="A19" s="1"/>
      <c r="B19" s="143"/>
      <c r="C19" s="143"/>
      <c r="D19" s="143"/>
      <c r="E19" s="143"/>
      <c r="F19" s="143"/>
      <c r="G19" s="143"/>
    </row>
    <row r="20" spans="1:7" x14ac:dyDescent="0.25">
      <c r="A20" s="1"/>
      <c r="B20" s="143"/>
      <c r="C20" s="143"/>
      <c r="D20" s="143"/>
      <c r="E20" s="143"/>
      <c r="F20" s="143"/>
      <c r="G20" s="143"/>
    </row>
    <row r="21" spans="1:7" x14ac:dyDescent="0.25">
      <c r="A21" s="1"/>
      <c r="B21" s="143"/>
      <c r="C21" s="143"/>
      <c r="D21" s="143"/>
      <c r="E21" s="143"/>
      <c r="F21" s="143"/>
      <c r="G21" s="143"/>
    </row>
    <row r="22" spans="1:7" x14ac:dyDescent="0.25">
      <c r="A22" s="1"/>
      <c r="B22" s="143"/>
      <c r="C22" s="143"/>
      <c r="D22" s="143"/>
      <c r="E22" s="143"/>
      <c r="F22" s="143"/>
      <c r="G22" s="143"/>
    </row>
    <row r="23" spans="1:7" x14ac:dyDescent="0.25">
      <c r="A23" s="1"/>
      <c r="B23" s="143"/>
      <c r="C23" s="143"/>
      <c r="D23" s="143"/>
      <c r="E23" s="143"/>
      <c r="F23" s="143"/>
      <c r="G23" s="143"/>
    </row>
    <row r="24" spans="1:7" x14ac:dyDescent="0.25">
      <c r="B24" s="182"/>
      <c r="C24" s="182"/>
      <c r="D24" s="182"/>
      <c r="E24" s="182"/>
      <c r="F24" s="182"/>
      <c r="G24" s="182"/>
    </row>
    <row r="25" spans="1:7" x14ac:dyDescent="0.25">
      <c r="B25" s="182"/>
      <c r="C25" s="182"/>
      <c r="D25" s="182"/>
      <c r="E25" s="182"/>
      <c r="F25" s="182"/>
      <c r="G25" s="182"/>
    </row>
    <row r="26" spans="1:7" x14ac:dyDescent="0.25">
      <c r="B26" s="182"/>
      <c r="C26" s="182"/>
      <c r="D26" s="182"/>
      <c r="E26" s="182"/>
      <c r="F26" s="182"/>
      <c r="G26" s="182"/>
    </row>
    <row r="27" spans="1:7" x14ac:dyDescent="0.25">
      <c r="B27" s="182"/>
      <c r="C27" s="182"/>
      <c r="D27" s="182"/>
      <c r="E27" s="182"/>
      <c r="F27" s="182"/>
      <c r="G27" s="182"/>
    </row>
    <row r="28" spans="1:7" x14ac:dyDescent="0.25">
      <c r="B28" s="182"/>
      <c r="C28" s="182"/>
      <c r="D28" s="182"/>
      <c r="E28" s="182"/>
      <c r="F28" s="182"/>
      <c r="G28" s="182"/>
    </row>
    <row r="29" spans="1:7" x14ac:dyDescent="0.25">
      <c r="B29" s="182"/>
      <c r="C29" s="182"/>
      <c r="D29" s="182"/>
      <c r="E29" s="182"/>
      <c r="F29" s="182"/>
      <c r="G29" s="182"/>
    </row>
    <row r="30" spans="1:7" x14ac:dyDescent="0.25">
      <c r="B30" s="182"/>
      <c r="C30" s="182"/>
      <c r="D30" s="182"/>
      <c r="E30" s="182"/>
      <c r="F30" s="182"/>
      <c r="G30" s="182"/>
    </row>
    <row r="31" spans="1:7" x14ac:dyDescent="0.25">
      <c r="B31" s="182"/>
      <c r="C31" s="182"/>
      <c r="D31" s="182"/>
      <c r="E31" s="182"/>
      <c r="F31" s="182"/>
      <c r="G31" s="182"/>
    </row>
    <row r="32" spans="1:7" x14ac:dyDescent="0.25">
      <c r="B32" s="182"/>
      <c r="C32" s="182"/>
      <c r="D32" s="182"/>
      <c r="E32" s="182"/>
      <c r="F32" s="182"/>
      <c r="G32" s="182"/>
    </row>
    <row r="33" spans="2:7" x14ac:dyDescent="0.25">
      <c r="B33" s="182"/>
      <c r="C33" s="182"/>
      <c r="D33" s="182"/>
      <c r="E33" s="182"/>
      <c r="F33" s="182"/>
      <c r="G33" s="182"/>
    </row>
    <row r="34" spans="2:7" x14ac:dyDescent="0.25">
      <c r="B34" s="182"/>
      <c r="C34" s="182"/>
      <c r="D34" s="182"/>
      <c r="E34" s="182"/>
      <c r="F34" s="182"/>
      <c r="G34" s="182"/>
    </row>
    <row r="35" spans="2:7" x14ac:dyDescent="0.25">
      <c r="B35" s="182"/>
      <c r="C35" s="182"/>
      <c r="D35" s="182"/>
      <c r="E35" s="182"/>
      <c r="F35" s="182"/>
      <c r="G35" s="182"/>
    </row>
    <row r="36" spans="2:7" x14ac:dyDescent="0.25">
      <c r="B36" s="182"/>
      <c r="C36" s="182"/>
      <c r="D36" s="182"/>
      <c r="E36" s="182"/>
      <c r="F36" s="182"/>
      <c r="G36" s="182"/>
    </row>
    <row r="37" spans="2:7" x14ac:dyDescent="0.25">
      <c r="B37" s="182"/>
      <c r="C37" s="182"/>
      <c r="D37" s="182"/>
      <c r="E37" s="182"/>
      <c r="F37" s="182"/>
      <c r="G37" s="182"/>
    </row>
    <row r="38" spans="2:7" x14ac:dyDescent="0.25">
      <c r="B38" s="182"/>
      <c r="C38" s="182"/>
      <c r="D38" s="182"/>
      <c r="E38" s="182"/>
      <c r="F38" s="182"/>
      <c r="G38" s="182"/>
    </row>
    <row r="39" spans="2:7" x14ac:dyDescent="0.25">
      <c r="B39" s="182"/>
      <c r="C39" s="182"/>
      <c r="D39" s="182"/>
      <c r="E39" s="182"/>
      <c r="F39" s="182"/>
      <c r="G39" s="182"/>
    </row>
    <row r="40" spans="2:7" x14ac:dyDescent="0.25">
      <c r="B40" s="182"/>
      <c r="C40" s="182"/>
      <c r="D40" s="182"/>
      <c r="E40" s="182"/>
      <c r="F40" s="182"/>
      <c r="G40" s="182"/>
    </row>
    <row r="41" spans="2:7" x14ac:dyDescent="0.25">
      <c r="B41" s="182"/>
      <c r="C41" s="182"/>
      <c r="D41" s="182"/>
      <c r="E41" s="182"/>
      <c r="F41" s="182"/>
      <c r="G41" s="182"/>
    </row>
    <row r="42" spans="2:7" x14ac:dyDescent="0.25">
      <c r="B42" s="182"/>
      <c r="C42" s="182"/>
      <c r="D42" s="182"/>
      <c r="E42" s="182"/>
      <c r="F42" s="182"/>
      <c r="G42" s="182"/>
    </row>
    <row r="43" spans="2:7" x14ac:dyDescent="0.25">
      <c r="B43" s="182"/>
      <c r="C43" s="182"/>
      <c r="D43" s="182"/>
      <c r="E43" s="182"/>
      <c r="F43" s="182"/>
      <c r="G43" s="182"/>
    </row>
    <row r="44" spans="2:7" x14ac:dyDescent="0.25">
      <c r="B44" s="182"/>
      <c r="C44" s="182"/>
      <c r="D44" s="182"/>
      <c r="E44" s="182"/>
      <c r="F44" s="182"/>
      <c r="G44" s="182"/>
    </row>
    <row r="45" spans="2:7" x14ac:dyDescent="0.25">
      <c r="B45" s="182"/>
      <c r="C45" s="182"/>
      <c r="D45" s="182"/>
      <c r="E45" s="182"/>
      <c r="F45" s="182"/>
      <c r="G45" s="182"/>
    </row>
    <row r="46" spans="2:7" x14ac:dyDescent="0.25">
      <c r="B46" s="182"/>
      <c r="C46" s="182"/>
      <c r="D46" s="182"/>
      <c r="E46" s="182"/>
      <c r="F46" s="182"/>
      <c r="G46" s="182"/>
    </row>
    <row r="47" spans="2:7" x14ac:dyDescent="0.25">
      <c r="B47" s="182"/>
      <c r="C47" s="182"/>
      <c r="D47" s="182"/>
      <c r="E47" s="182"/>
      <c r="F47" s="182"/>
      <c r="G47" s="182"/>
    </row>
    <row r="48" spans="2:7" x14ac:dyDescent="0.25">
      <c r="B48" s="182"/>
      <c r="C48" s="182"/>
      <c r="D48" s="182"/>
      <c r="E48" s="182"/>
      <c r="F48" s="182"/>
      <c r="G48" s="182"/>
    </row>
    <row r="49" spans="2:7" x14ac:dyDescent="0.25">
      <c r="B49" s="182"/>
      <c r="C49" s="182"/>
      <c r="D49" s="182"/>
      <c r="E49" s="182"/>
      <c r="F49" s="182"/>
      <c r="G49" s="182"/>
    </row>
    <row r="50" spans="2:7" x14ac:dyDescent="0.25">
      <c r="B50" s="182"/>
      <c r="C50" s="182"/>
      <c r="D50" s="182"/>
      <c r="E50" s="182"/>
      <c r="F50" s="182"/>
      <c r="G50" s="182"/>
    </row>
    <row r="51" spans="2:7" x14ac:dyDescent="0.25">
      <c r="B51" s="182"/>
      <c r="C51" s="182"/>
      <c r="D51" s="182"/>
      <c r="E51" s="182"/>
      <c r="F51" s="182"/>
      <c r="G51" s="182"/>
    </row>
    <row r="52" spans="2:7" x14ac:dyDescent="0.25">
      <c r="B52" s="182"/>
      <c r="C52" s="182"/>
      <c r="D52" s="182"/>
      <c r="E52" s="182"/>
      <c r="F52" s="182"/>
      <c r="G52" s="182"/>
    </row>
    <row r="53" spans="2:7" x14ac:dyDescent="0.25">
      <c r="B53" s="182"/>
      <c r="C53" s="182"/>
      <c r="D53" s="182"/>
      <c r="E53" s="182"/>
      <c r="F53" s="182"/>
      <c r="G53" s="182"/>
    </row>
    <row r="54" spans="2:7" x14ac:dyDescent="0.25">
      <c r="B54" s="182"/>
      <c r="C54" s="182"/>
      <c r="D54" s="182"/>
      <c r="E54" s="182"/>
      <c r="F54" s="182"/>
      <c r="G54" s="182"/>
    </row>
    <row r="55" spans="2:7" x14ac:dyDescent="0.25">
      <c r="B55" s="182"/>
      <c r="C55" s="182"/>
      <c r="D55" s="182"/>
      <c r="E55" s="182"/>
      <c r="F55" s="182"/>
      <c r="G55" s="182"/>
    </row>
    <row r="56" spans="2:7" x14ac:dyDescent="0.25">
      <c r="B56" s="182"/>
      <c r="C56" s="182"/>
      <c r="D56" s="182"/>
      <c r="E56" s="182"/>
      <c r="F56" s="182"/>
      <c r="G56" s="182"/>
    </row>
    <row r="57" spans="2:7" x14ac:dyDescent="0.25">
      <c r="B57" s="182"/>
      <c r="C57" s="182"/>
      <c r="D57" s="182"/>
      <c r="E57" s="182"/>
      <c r="F57" s="182"/>
      <c r="G57" s="182"/>
    </row>
    <row r="58" spans="2:7" x14ac:dyDescent="0.25">
      <c r="B58" s="182"/>
      <c r="C58" s="182"/>
      <c r="D58" s="182"/>
      <c r="E58" s="182"/>
      <c r="F58" s="182"/>
      <c r="G58" s="182"/>
    </row>
    <row r="59" spans="2:7" x14ac:dyDescent="0.25">
      <c r="B59" s="182"/>
      <c r="C59" s="182"/>
      <c r="D59" s="182"/>
      <c r="E59" s="182"/>
      <c r="F59" s="182"/>
      <c r="G59" s="182"/>
    </row>
    <row r="60" spans="2:7" x14ac:dyDescent="0.25">
      <c r="B60" s="182"/>
      <c r="C60" s="182"/>
      <c r="D60" s="182"/>
      <c r="E60" s="182"/>
      <c r="F60" s="182"/>
      <c r="G60" s="182"/>
    </row>
    <row r="61" spans="2:7" x14ac:dyDescent="0.25">
      <c r="B61" s="182"/>
      <c r="C61" s="182"/>
      <c r="D61" s="182"/>
      <c r="E61" s="182"/>
      <c r="F61" s="182"/>
      <c r="G61" s="182"/>
    </row>
    <row r="62" spans="2:7" x14ac:dyDescent="0.25">
      <c r="B62" s="182"/>
      <c r="C62" s="182"/>
      <c r="D62" s="182"/>
      <c r="E62" s="182"/>
      <c r="F62" s="182"/>
      <c r="G62" s="182"/>
    </row>
    <row r="63" spans="2:7" x14ac:dyDescent="0.25">
      <c r="B63" s="182"/>
      <c r="C63" s="182"/>
      <c r="D63" s="182"/>
      <c r="E63" s="182"/>
      <c r="F63" s="182"/>
      <c r="G63" s="182"/>
    </row>
    <row r="64" spans="2:7" x14ac:dyDescent="0.25">
      <c r="B64" s="182"/>
      <c r="C64" s="182"/>
      <c r="D64" s="182"/>
      <c r="E64" s="182"/>
      <c r="F64" s="182"/>
      <c r="G64" s="182"/>
    </row>
    <row r="65" spans="2:7" x14ac:dyDescent="0.25">
      <c r="B65" s="182"/>
      <c r="C65" s="182"/>
      <c r="D65" s="182"/>
      <c r="E65" s="182"/>
      <c r="F65" s="182"/>
      <c r="G65" s="182"/>
    </row>
    <row r="66" spans="2:7" x14ac:dyDescent="0.25">
      <c r="B66" s="182"/>
      <c r="C66" s="182"/>
      <c r="D66" s="182"/>
      <c r="E66" s="182"/>
      <c r="F66" s="182"/>
      <c r="G66" s="182"/>
    </row>
    <row r="67" spans="2:7" x14ac:dyDescent="0.25">
      <c r="B67" s="182"/>
      <c r="C67" s="182"/>
      <c r="D67" s="182"/>
      <c r="E67" s="182"/>
      <c r="F67" s="182"/>
      <c r="G67" s="182"/>
    </row>
    <row r="68" spans="2:7" x14ac:dyDescent="0.25">
      <c r="B68" s="182"/>
      <c r="C68" s="182"/>
      <c r="D68" s="182"/>
      <c r="E68" s="182"/>
      <c r="F68" s="182"/>
      <c r="G68" s="182"/>
    </row>
    <row r="69" spans="2:7" x14ac:dyDescent="0.25">
      <c r="B69" s="182"/>
      <c r="C69" s="182"/>
      <c r="D69" s="182"/>
      <c r="E69" s="182"/>
      <c r="F69" s="182"/>
      <c r="G69" s="182"/>
    </row>
    <row r="70" spans="2:7" x14ac:dyDescent="0.25">
      <c r="B70" s="182"/>
      <c r="C70" s="182"/>
      <c r="D70" s="182"/>
      <c r="E70" s="182"/>
      <c r="F70" s="182"/>
      <c r="G70" s="182"/>
    </row>
    <row r="71" spans="2:7" x14ac:dyDescent="0.25">
      <c r="B71" s="182"/>
      <c r="C71" s="182"/>
      <c r="D71" s="182"/>
      <c r="E71" s="182"/>
      <c r="F71" s="182"/>
      <c r="G71" s="182"/>
    </row>
    <row r="72" spans="2:7" x14ac:dyDescent="0.25">
      <c r="B72" s="182"/>
      <c r="C72" s="182"/>
      <c r="D72" s="182"/>
      <c r="E72" s="182"/>
      <c r="F72" s="182"/>
      <c r="G72" s="182"/>
    </row>
    <row r="73" spans="2:7" x14ac:dyDescent="0.25">
      <c r="B73" s="182"/>
      <c r="C73" s="182"/>
      <c r="D73" s="182"/>
      <c r="E73" s="182"/>
      <c r="F73" s="182"/>
      <c r="G73" s="182"/>
    </row>
    <row r="74" spans="2:7" x14ac:dyDescent="0.25">
      <c r="B74" s="182"/>
      <c r="C74" s="182"/>
      <c r="D74" s="182"/>
      <c r="E74" s="182"/>
      <c r="F74" s="182"/>
      <c r="G74" s="182"/>
    </row>
    <row r="75" spans="2:7" x14ac:dyDescent="0.25">
      <c r="B75" s="182"/>
      <c r="C75" s="182"/>
      <c r="D75" s="182"/>
      <c r="E75" s="182"/>
      <c r="F75" s="182"/>
      <c r="G75" s="182"/>
    </row>
    <row r="76" spans="2:7" x14ac:dyDescent="0.25">
      <c r="B76" s="182"/>
      <c r="C76" s="182"/>
      <c r="D76" s="182"/>
      <c r="E76" s="182"/>
      <c r="F76" s="182"/>
      <c r="G76" s="182"/>
    </row>
  </sheetData>
  <mergeCells count="1">
    <mergeCell ref="A4:E4"/>
  </mergeCells>
  <printOptions horizontalCentered="1"/>
  <pageMargins left="0.7" right="0.7" top="0.75" bottom="0.75" header="0.3" footer="0.3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335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196" t="s">
        <v>1</v>
      </c>
      <c r="C2" s="197"/>
      <c r="D2" s="197"/>
      <c r="E2" s="197"/>
      <c r="F2" s="197"/>
      <c r="G2" s="197"/>
      <c r="H2" s="197"/>
      <c r="I2" s="197"/>
      <c r="J2" s="198"/>
    </row>
    <row r="3" spans="1:23" ht="18" customHeight="1" x14ac:dyDescent="0.25">
      <c r="A3" s="11"/>
      <c r="B3" s="22"/>
      <c r="C3" s="19"/>
      <c r="D3" s="16"/>
      <c r="E3" s="16"/>
      <c r="F3" s="16"/>
      <c r="G3" s="16"/>
      <c r="H3" s="16"/>
      <c r="I3" s="37" t="s">
        <v>14</v>
      </c>
      <c r="J3" s="30"/>
    </row>
    <row r="4" spans="1:23" ht="18" customHeight="1" x14ac:dyDescent="0.25">
      <c r="A4" s="11"/>
      <c r="B4" s="22"/>
      <c r="C4" s="19"/>
      <c r="D4" s="16"/>
      <c r="E4" s="16"/>
      <c r="F4" s="16"/>
      <c r="G4" s="16"/>
      <c r="H4" s="16"/>
      <c r="I4" s="37" t="s">
        <v>16</v>
      </c>
      <c r="J4" s="30"/>
    </row>
    <row r="5" spans="1:23" ht="18" customHeight="1" thickBot="1" x14ac:dyDescent="0.3">
      <c r="A5" s="11"/>
      <c r="B5" s="38" t="s">
        <v>17</v>
      </c>
      <c r="C5" s="19"/>
      <c r="D5" s="16"/>
      <c r="E5" s="16"/>
      <c r="F5" s="39" t="s">
        <v>18</v>
      </c>
      <c r="G5" s="16"/>
      <c r="H5" s="16"/>
      <c r="I5" s="37" t="s">
        <v>19</v>
      </c>
      <c r="J5" s="40" t="s">
        <v>20</v>
      </c>
    </row>
    <row r="6" spans="1:23" ht="20.100000000000001" customHeight="1" thickTop="1" x14ac:dyDescent="0.25">
      <c r="A6" s="11"/>
      <c r="B6" s="199" t="s">
        <v>21</v>
      </c>
      <c r="C6" s="200"/>
      <c r="D6" s="200"/>
      <c r="E6" s="200"/>
      <c r="F6" s="200"/>
      <c r="G6" s="200"/>
      <c r="H6" s="200"/>
      <c r="I6" s="200"/>
      <c r="J6" s="201"/>
    </row>
    <row r="7" spans="1:23" ht="18" customHeight="1" x14ac:dyDescent="0.25">
      <c r="A7" s="11"/>
      <c r="B7" s="49" t="s">
        <v>24</v>
      </c>
      <c r="C7" s="42"/>
      <c r="D7" s="17"/>
      <c r="E7" s="17"/>
      <c r="F7" s="17"/>
      <c r="G7" s="50" t="s">
        <v>25</v>
      </c>
      <c r="H7" s="17"/>
      <c r="I7" s="28"/>
      <c r="J7" s="43"/>
    </row>
    <row r="8" spans="1:23" ht="20.100000000000001" customHeight="1" x14ac:dyDescent="0.25">
      <c r="A8" s="11"/>
      <c r="B8" s="202" t="s">
        <v>22</v>
      </c>
      <c r="C8" s="203"/>
      <c r="D8" s="203"/>
      <c r="E8" s="203"/>
      <c r="F8" s="203"/>
      <c r="G8" s="203"/>
      <c r="H8" s="203"/>
      <c r="I8" s="203"/>
      <c r="J8" s="204"/>
    </row>
    <row r="9" spans="1:23" ht="18" customHeight="1" x14ac:dyDescent="0.25">
      <c r="A9" s="11"/>
      <c r="B9" s="38" t="s">
        <v>24</v>
      </c>
      <c r="C9" s="19"/>
      <c r="D9" s="16"/>
      <c r="E9" s="16"/>
      <c r="F9" s="16"/>
      <c r="G9" s="39" t="s">
        <v>25</v>
      </c>
      <c r="H9" s="16"/>
      <c r="I9" s="27"/>
      <c r="J9" s="30"/>
    </row>
    <row r="10" spans="1:23" ht="20.100000000000001" customHeight="1" x14ac:dyDescent="0.25">
      <c r="A10" s="11"/>
      <c r="B10" s="202" t="s">
        <v>23</v>
      </c>
      <c r="C10" s="203"/>
      <c r="D10" s="203"/>
      <c r="E10" s="203"/>
      <c r="F10" s="203"/>
      <c r="G10" s="203"/>
      <c r="H10" s="203"/>
      <c r="I10" s="203"/>
      <c r="J10" s="204"/>
    </row>
    <row r="11" spans="1:23" ht="18" customHeight="1" thickBot="1" x14ac:dyDescent="0.3">
      <c r="A11" s="11"/>
      <c r="B11" s="38" t="s">
        <v>24</v>
      </c>
      <c r="C11" s="19"/>
      <c r="D11" s="16"/>
      <c r="E11" s="16"/>
      <c r="F11" s="16"/>
      <c r="G11" s="39" t="s">
        <v>25</v>
      </c>
      <c r="H11" s="16"/>
      <c r="I11" s="27"/>
      <c r="J11" s="30"/>
    </row>
    <row r="12" spans="1:23" ht="18" customHeight="1" thickTop="1" x14ac:dyDescent="0.25">
      <c r="A12" s="11"/>
      <c r="B12" s="44"/>
      <c r="C12" s="45"/>
      <c r="D12" s="46"/>
      <c r="E12" s="46"/>
      <c r="F12" s="46"/>
      <c r="G12" s="46"/>
      <c r="H12" s="46"/>
      <c r="I12" s="47"/>
      <c r="J12" s="48"/>
    </row>
    <row r="13" spans="1:23" ht="18" customHeight="1" x14ac:dyDescent="0.25">
      <c r="A13" s="11"/>
      <c r="B13" s="41"/>
      <c r="C13" s="42"/>
      <c r="D13" s="17"/>
      <c r="E13" s="17"/>
      <c r="F13" s="17"/>
      <c r="G13" s="17"/>
      <c r="H13" s="17"/>
      <c r="I13" s="28"/>
      <c r="J13" s="43"/>
    </row>
    <row r="14" spans="1:23" ht="18" customHeight="1" thickBot="1" x14ac:dyDescent="0.3">
      <c r="A14" s="11"/>
      <c r="B14" s="22"/>
      <c r="C14" s="19"/>
      <c r="D14" s="16"/>
      <c r="E14" s="16"/>
      <c r="F14" s="16"/>
      <c r="G14" s="16"/>
      <c r="H14" s="16"/>
      <c r="I14" s="27"/>
      <c r="J14" s="30"/>
    </row>
    <row r="15" spans="1:23" ht="18" customHeight="1" thickTop="1" x14ac:dyDescent="0.25">
      <c r="A15" s="11"/>
      <c r="B15" s="83" t="s">
        <v>26</v>
      </c>
      <c r="C15" s="84" t="s">
        <v>6</v>
      </c>
      <c r="D15" s="84" t="s">
        <v>53</v>
      </c>
      <c r="E15" s="85" t="s">
        <v>54</v>
      </c>
      <c r="F15" s="97" t="s">
        <v>55</v>
      </c>
      <c r="G15" s="51" t="s">
        <v>31</v>
      </c>
      <c r="H15" s="54" t="s">
        <v>32</v>
      </c>
      <c r="I15" s="26"/>
      <c r="J15" s="48"/>
    </row>
    <row r="16" spans="1:23" ht="18" customHeight="1" x14ac:dyDescent="0.25">
      <c r="A16" s="11"/>
      <c r="B16" s="86">
        <v>1</v>
      </c>
      <c r="C16" s="87" t="s">
        <v>27</v>
      </c>
      <c r="D16" s="88">
        <f>'Kryci_list 14474'!D16</f>
        <v>0</v>
      </c>
      <c r="E16" s="89">
        <f>'Kryci_list 14474'!E16</f>
        <v>0</v>
      </c>
      <c r="F16" s="98">
        <f>'Kryci_list 14474'!F16</f>
        <v>0</v>
      </c>
      <c r="G16" s="52">
        <v>6</v>
      </c>
      <c r="H16" s="107" t="s">
        <v>33</v>
      </c>
      <c r="I16" s="121"/>
      <c r="J16" s="118">
        <f>Rekapitulácia!F8</f>
        <v>0</v>
      </c>
    </row>
    <row r="17" spans="1:10" ht="18" customHeight="1" x14ac:dyDescent="0.25">
      <c r="A17" s="11"/>
      <c r="B17" s="59">
        <v>2</v>
      </c>
      <c r="C17" s="63" t="s">
        <v>28</v>
      </c>
      <c r="D17" s="70">
        <f>'Kryci_list 14474'!D17</f>
        <v>0</v>
      </c>
      <c r="E17" s="68">
        <f>'Kryci_list 14474'!E17</f>
        <v>0</v>
      </c>
      <c r="F17" s="73">
        <f>'Kryci_list 14474'!F17</f>
        <v>0</v>
      </c>
      <c r="G17" s="53">
        <v>7</v>
      </c>
      <c r="H17" s="108" t="s">
        <v>34</v>
      </c>
      <c r="I17" s="121"/>
      <c r="J17" s="119">
        <f>Rekapitulácia!E8</f>
        <v>0</v>
      </c>
    </row>
    <row r="18" spans="1:10" ht="18" customHeight="1" x14ac:dyDescent="0.25">
      <c r="A18" s="11"/>
      <c r="B18" s="60">
        <v>3</v>
      </c>
      <c r="C18" s="64" t="s">
        <v>29</v>
      </c>
      <c r="D18" s="71">
        <f>'Kryci_list 14474'!D18</f>
        <v>0</v>
      </c>
      <c r="E18" s="69">
        <f>'Kryci_list 14474'!E18</f>
        <v>0</v>
      </c>
      <c r="F18" s="74">
        <f>'Kryci_list 14474'!F18</f>
        <v>0</v>
      </c>
      <c r="G18" s="53">
        <v>8</v>
      </c>
      <c r="H18" s="108" t="s">
        <v>35</v>
      </c>
      <c r="I18" s="121"/>
      <c r="J18" s="119">
        <f>Rekapitulácia!D8</f>
        <v>0</v>
      </c>
    </row>
    <row r="19" spans="1:10" ht="18" customHeight="1" x14ac:dyDescent="0.25">
      <c r="A19" s="11"/>
      <c r="B19" s="60">
        <v>4</v>
      </c>
      <c r="C19" s="65"/>
      <c r="D19" s="71"/>
      <c r="E19" s="69"/>
      <c r="F19" s="74"/>
      <c r="G19" s="53">
        <v>9</v>
      </c>
      <c r="H19" s="117"/>
      <c r="I19" s="121"/>
      <c r="J19" s="120"/>
    </row>
    <row r="20" spans="1:10" ht="18" customHeight="1" thickBot="1" x14ac:dyDescent="0.3">
      <c r="A20" s="11"/>
      <c r="B20" s="60">
        <v>5</v>
      </c>
      <c r="C20" s="66" t="s">
        <v>30</v>
      </c>
      <c r="D20" s="72"/>
      <c r="E20" s="92"/>
      <c r="F20" s="99">
        <f>SUM(F16:F19)</f>
        <v>0</v>
      </c>
      <c r="G20" s="53">
        <v>10</v>
      </c>
      <c r="H20" s="108" t="s">
        <v>30</v>
      </c>
      <c r="I20" s="123"/>
      <c r="J20" s="91">
        <f>SUM(J16:J19)</f>
        <v>0</v>
      </c>
    </row>
    <row r="21" spans="1:10" ht="18" customHeight="1" thickTop="1" x14ac:dyDescent="0.25">
      <c r="A21" s="11"/>
      <c r="B21" s="57" t="s">
        <v>43</v>
      </c>
      <c r="C21" s="61" t="s">
        <v>7</v>
      </c>
      <c r="D21" s="67"/>
      <c r="E21" s="18"/>
      <c r="F21" s="90"/>
      <c r="G21" s="57" t="s">
        <v>49</v>
      </c>
      <c r="H21" s="54" t="s">
        <v>7</v>
      </c>
      <c r="I21" s="28"/>
      <c r="J21" s="124"/>
    </row>
    <row r="22" spans="1:10" ht="18" customHeight="1" x14ac:dyDescent="0.25">
      <c r="A22" s="11"/>
      <c r="B22" s="52">
        <v>11</v>
      </c>
      <c r="C22" s="55" t="s">
        <v>44</v>
      </c>
      <c r="D22" s="79"/>
      <c r="E22" s="82"/>
      <c r="F22" s="73">
        <f>'Kryci_list 14474'!F22</f>
        <v>0</v>
      </c>
      <c r="G22" s="52">
        <v>16</v>
      </c>
      <c r="H22" s="107" t="s">
        <v>50</v>
      </c>
      <c r="I22" s="121"/>
      <c r="J22" s="118">
        <f>'Kryci_list 14474'!J22</f>
        <v>0</v>
      </c>
    </row>
    <row r="23" spans="1:10" ht="18" customHeight="1" x14ac:dyDescent="0.25">
      <c r="A23" s="11"/>
      <c r="B23" s="53">
        <v>12</v>
      </c>
      <c r="C23" s="56" t="s">
        <v>45</v>
      </c>
      <c r="D23" s="58"/>
      <c r="E23" s="82"/>
      <c r="F23" s="74">
        <f>'Kryci_list 14474'!F23</f>
        <v>0</v>
      </c>
      <c r="G23" s="53">
        <v>17</v>
      </c>
      <c r="H23" s="108" t="s">
        <v>51</v>
      </c>
      <c r="I23" s="121"/>
      <c r="J23" s="119">
        <f>'Kryci_list 14474'!J23</f>
        <v>0</v>
      </c>
    </row>
    <row r="24" spans="1:10" ht="18" customHeight="1" x14ac:dyDescent="0.25">
      <c r="A24" s="11"/>
      <c r="B24" s="53">
        <v>13</v>
      </c>
      <c r="C24" s="56" t="s">
        <v>46</v>
      </c>
      <c r="D24" s="58"/>
      <c r="E24" s="82"/>
      <c r="F24" s="74">
        <f>'Kryci_list 14474'!F24</f>
        <v>0</v>
      </c>
      <c r="G24" s="53">
        <v>18</v>
      </c>
      <c r="H24" s="108" t="s">
        <v>52</v>
      </c>
      <c r="I24" s="121"/>
      <c r="J24" s="119">
        <f>'Kryci_list 14474'!J24</f>
        <v>0</v>
      </c>
    </row>
    <row r="25" spans="1:10" ht="18" customHeight="1" x14ac:dyDescent="0.25">
      <c r="A25" s="11"/>
      <c r="B25" s="53">
        <v>14</v>
      </c>
      <c r="C25" s="19"/>
      <c r="D25" s="58"/>
      <c r="E25" s="82"/>
      <c r="F25" s="80"/>
      <c r="G25" s="53">
        <v>19</v>
      </c>
      <c r="H25" s="117"/>
      <c r="I25" s="121"/>
      <c r="J25" s="119"/>
    </row>
    <row r="26" spans="1:10" ht="18" customHeight="1" thickBot="1" x14ac:dyDescent="0.3">
      <c r="A26" s="11"/>
      <c r="B26" s="53">
        <v>15</v>
      </c>
      <c r="C26" s="56"/>
      <c r="D26" s="58"/>
      <c r="E26" s="58"/>
      <c r="F26" s="100"/>
      <c r="G26" s="53">
        <v>20</v>
      </c>
      <c r="H26" s="108" t="s">
        <v>30</v>
      </c>
      <c r="I26" s="123"/>
      <c r="J26" s="91">
        <f>SUM(J22:J25)+SUM(F22:F25)</f>
        <v>0</v>
      </c>
    </row>
    <row r="27" spans="1:10" ht="18" customHeight="1" thickTop="1" x14ac:dyDescent="0.25">
      <c r="A27" s="11"/>
      <c r="B27" s="93"/>
      <c r="C27" s="135" t="s">
        <v>58</v>
      </c>
      <c r="D27" s="128"/>
      <c r="E27" s="94"/>
      <c r="F27" s="29"/>
      <c r="G27" s="101" t="s">
        <v>36</v>
      </c>
      <c r="H27" s="96" t="s">
        <v>37</v>
      </c>
      <c r="I27" s="28"/>
      <c r="J27" s="31"/>
    </row>
    <row r="28" spans="1:10" ht="18" customHeight="1" x14ac:dyDescent="0.25">
      <c r="A28" s="11"/>
      <c r="B28" s="25"/>
      <c r="C28" s="126"/>
      <c r="D28" s="129"/>
      <c r="E28" s="21"/>
      <c r="F28" s="11"/>
      <c r="G28" s="102">
        <v>21</v>
      </c>
      <c r="H28" s="106" t="s">
        <v>38</v>
      </c>
      <c r="I28" s="114"/>
      <c r="J28" s="110">
        <f>F20+J20+F26+J26</f>
        <v>0</v>
      </c>
    </row>
    <row r="29" spans="1:10" ht="18" customHeight="1" x14ac:dyDescent="0.25">
      <c r="A29" s="11"/>
      <c r="B29" s="75"/>
      <c r="C29" s="127"/>
      <c r="D29" s="130"/>
      <c r="E29" s="21"/>
      <c r="F29" s="11"/>
      <c r="G29" s="52">
        <v>22</v>
      </c>
      <c r="H29" s="107" t="s">
        <v>39</v>
      </c>
      <c r="I29" s="115">
        <f>Rekapitulácia!B9</f>
        <v>0</v>
      </c>
      <c r="J29" s="111">
        <f>ROUND(((ROUND(I29,2)*20)/100),2)*1</f>
        <v>0</v>
      </c>
    </row>
    <row r="30" spans="1:10" ht="18" customHeight="1" x14ac:dyDescent="0.25">
      <c r="A30" s="11"/>
      <c r="B30" s="22"/>
      <c r="C30" s="117"/>
      <c r="D30" s="121"/>
      <c r="E30" s="21"/>
      <c r="F30" s="11"/>
      <c r="G30" s="53">
        <v>23</v>
      </c>
      <c r="H30" s="108" t="s">
        <v>40</v>
      </c>
      <c r="I30" s="81">
        <f>Rekapitulácia!B10</f>
        <v>0</v>
      </c>
      <c r="J30" s="112">
        <f>ROUND(((ROUND(I30,2)*0)/100),2)</f>
        <v>0</v>
      </c>
    </row>
    <row r="31" spans="1:10" ht="18" customHeight="1" x14ac:dyDescent="0.25">
      <c r="A31" s="11"/>
      <c r="B31" s="23"/>
      <c r="C31" s="131"/>
      <c r="D31" s="132"/>
      <c r="E31" s="21"/>
      <c r="F31" s="11"/>
      <c r="G31" s="53">
        <v>24</v>
      </c>
      <c r="H31" s="108" t="s">
        <v>41</v>
      </c>
      <c r="I31" s="27"/>
      <c r="J31" s="193">
        <f>SUM(J28:J30)</f>
        <v>0</v>
      </c>
    </row>
    <row r="32" spans="1:10" ht="18" customHeight="1" thickBot="1" x14ac:dyDescent="0.3">
      <c r="A32" s="11"/>
      <c r="B32" s="41"/>
      <c r="C32" s="109"/>
      <c r="D32" s="116"/>
      <c r="E32" s="76"/>
      <c r="F32" s="77"/>
      <c r="G32" s="189" t="s">
        <v>42</v>
      </c>
      <c r="H32" s="190"/>
      <c r="I32" s="191"/>
      <c r="J32" s="192"/>
    </row>
    <row r="33" spans="1:10" ht="18" customHeight="1" thickTop="1" x14ac:dyDescent="0.25">
      <c r="A33" s="11"/>
      <c r="B33" s="93"/>
      <c r="C33" s="94"/>
      <c r="D33" s="133" t="s">
        <v>56</v>
      </c>
      <c r="E33" s="15"/>
      <c r="F33" s="15"/>
      <c r="G33" s="14"/>
      <c r="H33" s="133" t="s">
        <v>57</v>
      </c>
      <c r="I33" s="29"/>
      <c r="J33" s="32"/>
    </row>
    <row r="34" spans="1:10" ht="18" customHeight="1" x14ac:dyDescent="0.25">
      <c r="A34" s="11"/>
      <c r="B34" s="24"/>
      <c r="C34" s="20"/>
      <c r="D34" s="14"/>
      <c r="E34" s="14"/>
      <c r="F34" s="14"/>
      <c r="G34" s="14"/>
      <c r="H34" s="14"/>
      <c r="I34" s="29"/>
      <c r="J34" s="32"/>
    </row>
    <row r="35" spans="1:10" ht="18" customHeight="1" x14ac:dyDescent="0.25">
      <c r="A35" s="11"/>
      <c r="B35" s="25"/>
      <c r="C35" s="21"/>
      <c r="D35" s="3"/>
      <c r="E35" s="3"/>
      <c r="F35" s="3"/>
      <c r="G35" s="3"/>
      <c r="H35" s="3"/>
      <c r="I35" s="11"/>
      <c r="J35" s="33"/>
    </row>
    <row r="36" spans="1:10" ht="18" customHeight="1" x14ac:dyDescent="0.25">
      <c r="A36" s="11"/>
      <c r="B36" s="25"/>
      <c r="C36" s="21"/>
      <c r="D36" s="3"/>
      <c r="E36" s="3"/>
      <c r="F36" s="3"/>
      <c r="G36" s="3"/>
      <c r="H36" s="3"/>
      <c r="I36" s="11"/>
      <c r="J36" s="33"/>
    </row>
    <row r="37" spans="1:10" ht="18" customHeight="1" x14ac:dyDescent="0.25">
      <c r="A37" s="11"/>
      <c r="B37" s="25"/>
      <c r="C37" s="21"/>
      <c r="D37" s="3"/>
      <c r="E37" s="3"/>
      <c r="F37" s="3"/>
      <c r="G37" s="3"/>
      <c r="H37" s="3"/>
      <c r="I37" s="11"/>
      <c r="J37" s="33"/>
    </row>
    <row r="38" spans="1:10" ht="18" customHeight="1" x14ac:dyDescent="0.25">
      <c r="A38" s="11"/>
      <c r="B38" s="25"/>
      <c r="C38" s="21"/>
      <c r="D38" s="3"/>
      <c r="E38" s="3"/>
      <c r="F38" s="3"/>
      <c r="G38" s="3"/>
      <c r="H38" s="3"/>
      <c r="I38" s="11"/>
      <c r="J38" s="33"/>
    </row>
    <row r="39" spans="1:10" ht="18" customHeight="1" x14ac:dyDescent="0.25">
      <c r="A39" s="11"/>
      <c r="B39" s="25"/>
      <c r="C39" s="21"/>
      <c r="D39" s="3"/>
      <c r="E39" s="3"/>
      <c r="F39" s="3"/>
      <c r="G39" s="3"/>
      <c r="H39" s="3"/>
      <c r="I39" s="11"/>
      <c r="J39" s="33"/>
    </row>
    <row r="40" spans="1:10" ht="18" customHeight="1" thickBot="1" x14ac:dyDescent="0.3">
      <c r="A40" s="11"/>
      <c r="B40" s="75"/>
      <c r="C40" s="76"/>
      <c r="D40" s="12"/>
      <c r="E40" s="12"/>
      <c r="F40" s="12"/>
      <c r="G40" s="12"/>
      <c r="H40" s="12"/>
      <c r="I40" s="77"/>
      <c r="J40" s="78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13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205" t="s">
        <v>1</v>
      </c>
      <c r="C2" s="206"/>
      <c r="D2" s="206"/>
      <c r="E2" s="206"/>
      <c r="F2" s="206"/>
      <c r="G2" s="206"/>
      <c r="H2" s="206"/>
      <c r="I2" s="206"/>
      <c r="J2" s="207"/>
    </row>
    <row r="3" spans="1:23" ht="18" customHeight="1" x14ac:dyDescent="0.25">
      <c r="A3" s="11"/>
      <c r="B3" s="34" t="s">
        <v>15</v>
      </c>
      <c r="C3" s="35"/>
      <c r="D3" s="36"/>
      <c r="E3" s="36"/>
      <c r="F3" s="36"/>
      <c r="G3" s="16"/>
      <c r="H3" s="16"/>
      <c r="I3" s="37" t="s">
        <v>14</v>
      </c>
      <c r="J3" s="30"/>
    </row>
    <row r="4" spans="1:23" ht="18" customHeight="1" x14ac:dyDescent="0.25">
      <c r="A4" s="11"/>
      <c r="B4" s="22"/>
      <c r="C4" s="19"/>
      <c r="D4" s="16"/>
      <c r="E4" s="16"/>
      <c r="F4" s="16"/>
      <c r="G4" s="16"/>
      <c r="H4" s="16"/>
      <c r="I4" s="37" t="s">
        <v>16</v>
      </c>
      <c r="J4" s="30"/>
    </row>
    <row r="5" spans="1:23" ht="18" customHeight="1" thickBot="1" x14ac:dyDescent="0.3">
      <c r="A5" s="11"/>
      <c r="B5" s="38" t="s">
        <v>17</v>
      </c>
      <c r="C5" s="19"/>
      <c r="D5" s="16"/>
      <c r="E5" s="16"/>
      <c r="F5" s="39" t="s">
        <v>18</v>
      </c>
      <c r="G5" s="16"/>
      <c r="H5" s="16"/>
      <c r="I5" s="37" t="s">
        <v>19</v>
      </c>
      <c r="J5" s="40" t="s">
        <v>20</v>
      </c>
    </row>
    <row r="6" spans="1:23" ht="20.100000000000001" customHeight="1" thickTop="1" x14ac:dyDescent="0.25">
      <c r="A6" s="11"/>
      <c r="B6" s="199" t="s">
        <v>21</v>
      </c>
      <c r="C6" s="200"/>
      <c r="D6" s="200"/>
      <c r="E6" s="200"/>
      <c r="F6" s="200"/>
      <c r="G6" s="200"/>
      <c r="H6" s="200"/>
      <c r="I6" s="200"/>
      <c r="J6" s="201"/>
    </row>
    <row r="7" spans="1:23" ht="18" customHeight="1" x14ac:dyDescent="0.25">
      <c r="A7" s="11"/>
      <c r="B7" s="49" t="s">
        <v>24</v>
      </c>
      <c r="C7" s="42"/>
      <c r="D7" s="17"/>
      <c r="E7" s="17"/>
      <c r="F7" s="17"/>
      <c r="G7" s="50" t="s">
        <v>25</v>
      </c>
      <c r="H7" s="17"/>
      <c r="I7" s="28"/>
      <c r="J7" s="43"/>
    </row>
    <row r="8" spans="1:23" ht="20.100000000000001" customHeight="1" x14ac:dyDescent="0.25">
      <c r="A8" s="11"/>
      <c r="B8" s="202" t="s">
        <v>22</v>
      </c>
      <c r="C8" s="203"/>
      <c r="D8" s="203"/>
      <c r="E8" s="203"/>
      <c r="F8" s="203"/>
      <c r="G8" s="203"/>
      <c r="H8" s="203"/>
      <c r="I8" s="203"/>
      <c r="J8" s="204"/>
    </row>
    <row r="9" spans="1:23" ht="18" customHeight="1" x14ac:dyDescent="0.25">
      <c r="A9" s="11"/>
      <c r="B9" s="38" t="s">
        <v>24</v>
      </c>
      <c r="C9" s="19"/>
      <c r="D9" s="16"/>
      <c r="E9" s="16"/>
      <c r="F9" s="16"/>
      <c r="G9" s="39" t="s">
        <v>25</v>
      </c>
      <c r="H9" s="16"/>
      <c r="I9" s="27"/>
      <c r="J9" s="30"/>
    </row>
    <row r="10" spans="1:23" ht="20.100000000000001" customHeight="1" x14ac:dyDescent="0.25">
      <c r="A10" s="11"/>
      <c r="B10" s="202" t="s">
        <v>23</v>
      </c>
      <c r="C10" s="203"/>
      <c r="D10" s="203"/>
      <c r="E10" s="203"/>
      <c r="F10" s="203"/>
      <c r="G10" s="203"/>
      <c r="H10" s="203"/>
      <c r="I10" s="203"/>
      <c r="J10" s="204"/>
    </row>
    <row r="11" spans="1:23" ht="18" customHeight="1" thickBot="1" x14ac:dyDescent="0.3">
      <c r="A11" s="11"/>
      <c r="B11" s="38" t="s">
        <v>24</v>
      </c>
      <c r="C11" s="19"/>
      <c r="D11" s="16"/>
      <c r="E11" s="16"/>
      <c r="F11" s="16"/>
      <c r="G11" s="39" t="s">
        <v>25</v>
      </c>
      <c r="H11" s="16"/>
      <c r="I11" s="27"/>
      <c r="J11" s="30"/>
    </row>
    <row r="12" spans="1:23" ht="18" customHeight="1" thickTop="1" x14ac:dyDescent="0.25">
      <c r="A12" s="11"/>
      <c r="B12" s="44"/>
      <c r="C12" s="45"/>
      <c r="D12" s="46"/>
      <c r="E12" s="46"/>
      <c r="F12" s="46"/>
      <c r="G12" s="46"/>
      <c r="H12" s="46"/>
      <c r="I12" s="47"/>
      <c r="J12" s="48"/>
    </row>
    <row r="13" spans="1:23" ht="18" customHeight="1" x14ac:dyDescent="0.25">
      <c r="A13" s="11"/>
      <c r="B13" s="41"/>
      <c r="C13" s="42"/>
      <c r="D13" s="17"/>
      <c r="E13" s="17"/>
      <c r="F13" s="17"/>
      <c r="G13" s="17"/>
      <c r="H13" s="17"/>
      <c r="I13" s="28"/>
      <c r="J13" s="43"/>
    </row>
    <row r="14" spans="1:23" ht="18" customHeight="1" thickBot="1" x14ac:dyDescent="0.3">
      <c r="A14" s="11"/>
      <c r="B14" s="22"/>
      <c r="C14" s="19"/>
      <c r="D14" s="16"/>
      <c r="E14" s="16"/>
      <c r="F14" s="16"/>
      <c r="G14" s="16"/>
      <c r="H14" s="16"/>
      <c r="I14" s="27"/>
      <c r="J14" s="30"/>
    </row>
    <row r="15" spans="1:23" ht="18" customHeight="1" thickTop="1" x14ac:dyDescent="0.25">
      <c r="A15" s="11"/>
      <c r="B15" s="83" t="s">
        <v>26</v>
      </c>
      <c r="C15" s="84" t="s">
        <v>6</v>
      </c>
      <c r="D15" s="84" t="s">
        <v>53</v>
      </c>
      <c r="E15" s="85" t="s">
        <v>54</v>
      </c>
      <c r="F15" s="97" t="s">
        <v>55</v>
      </c>
      <c r="G15" s="51" t="s">
        <v>31</v>
      </c>
      <c r="H15" s="54" t="s">
        <v>32</v>
      </c>
      <c r="I15" s="26"/>
      <c r="J15" s="48"/>
    </row>
    <row r="16" spans="1:23" ht="18" customHeight="1" x14ac:dyDescent="0.25">
      <c r="A16" s="11"/>
      <c r="B16" s="86">
        <v>1</v>
      </c>
      <c r="C16" s="87" t="s">
        <v>27</v>
      </c>
      <c r="D16" s="88">
        <f>'Rekap 14474'!B18</f>
        <v>0</v>
      </c>
      <c r="E16" s="89">
        <f>'Rekap 14474'!C18</f>
        <v>0</v>
      </c>
      <c r="F16" s="98">
        <f>'Rekap 14474'!D18</f>
        <v>0</v>
      </c>
      <c r="G16" s="52">
        <v>6</v>
      </c>
      <c r="H16" s="107" t="s">
        <v>33</v>
      </c>
      <c r="I16" s="121"/>
      <c r="J16" s="118">
        <v>0</v>
      </c>
    </row>
    <row r="17" spans="1:26" ht="18" customHeight="1" x14ac:dyDescent="0.25">
      <c r="A17" s="11"/>
      <c r="B17" s="59">
        <v>2</v>
      </c>
      <c r="C17" s="63" t="s">
        <v>28</v>
      </c>
      <c r="D17" s="70">
        <f>'Rekap 14474'!B27</f>
        <v>0</v>
      </c>
      <c r="E17" s="68">
        <f>'Rekap 14474'!C27</f>
        <v>0</v>
      </c>
      <c r="F17" s="73">
        <f>'Rekap 14474'!D27</f>
        <v>0</v>
      </c>
      <c r="G17" s="53">
        <v>7</v>
      </c>
      <c r="H17" s="108" t="s">
        <v>34</v>
      </c>
      <c r="I17" s="121"/>
      <c r="J17" s="119">
        <f>'SO 14474'!Z161</f>
        <v>0</v>
      </c>
    </row>
    <row r="18" spans="1:26" ht="18" customHeight="1" x14ac:dyDescent="0.25">
      <c r="A18" s="11"/>
      <c r="B18" s="60">
        <v>3</v>
      </c>
      <c r="C18" s="64" t="s">
        <v>29</v>
      </c>
      <c r="D18" s="71"/>
      <c r="E18" s="69"/>
      <c r="F18" s="74"/>
      <c r="G18" s="53">
        <v>8</v>
      </c>
      <c r="H18" s="108" t="s">
        <v>35</v>
      </c>
      <c r="I18" s="121"/>
      <c r="J18" s="119">
        <v>0</v>
      </c>
    </row>
    <row r="19" spans="1:26" ht="18" customHeight="1" x14ac:dyDescent="0.25">
      <c r="A19" s="11"/>
      <c r="B19" s="60">
        <v>4</v>
      </c>
      <c r="C19" s="65"/>
      <c r="D19" s="71"/>
      <c r="E19" s="69"/>
      <c r="F19" s="74"/>
      <c r="G19" s="53">
        <v>9</v>
      </c>
      <c r="H19" s="117"/>
      <c r="I19" s="121"/>
      <c r="J19" s="120"/>
    </row>
    <row r="20" spans="1:26" ht="18" customHeight="1" thickBot="1" x14ac:dyDescent="0.3">
      <c r="A20" s="11"/>
      <c r="B20" s="60">
        <v>5</v>
      </c>
      <c r="C20" s="66" t="s">
        <v>30</v>
      </c>
      <c r="D20" s="72"/>
      <c r="E20" s="92"/>
      <c r="F20" s="99">
        <f>SUM(F16:F19)</f>
        <v>0</v>
      </c>
      <c r="G20" s="53">
        <v>10</v>
      </c>
      <c r="H20" s="108" t="s">
        <v>30</v>
      </c>
      <c r="I20" s="123"/>
      <c r="J20" s="91">
        <f>SUM(J16:J19)</f>
        <v>0</v>
      </c>
    </row>
    <row r="21" spans="1:26" ht="18" customHeight="1" thickTop="1" x14ac:dyDescent="0.25">
      <c r="A21" s="11"/>
      <c r="B21" s="57" t="s">
        <v>43</v>
      </c>
      <c r="C21" s="61" t="s">
        <v>7</v>
      </c>
      <c r="D21" s="67"/>
      <c r="E21" s="18"/>
      <c r="F21" s="90"/>
      <c r="G21" s="57" t="s">
        <v>49</v>
      </c>
      <c r="H21" s="54" t="s">
        <v>7</v>
      </c>
      <c r="I21" s="28"/>
      <c r="J21" s="124"/>
    </row>
    <row r="22" spans="1:26" ht="18" customHeight="1" x14ac:dyDescent="0.25">
      <c r="A22" s="11"/>
      <c r="B22" s="52">
        <v>11</v>
      </c>
      <c r="C22" s="55" t="s">
        <v>44</v>
      </c>
      <c r="D22" s="79"/>
      <c r="E22" s="81" t="s">
        <v>47</v>
      </c>
      <c r="F22" s="73">
        <f>((F16*U22*0)+(F17*V22*0)+(F18*W22*0))/100</f>
        <v>0</v>
      </c>
      <c r="G22" s="52">
        <v>16</v>
      </c>
      <c r="H22" s="107" t="s">
        <v>50</v>
      </c>
      <c r="I22" s="122" t="s">
        <v>47</v>
      </c>
      <c r="J22" s="118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53">
        <v>12</v>
      </c>
      <c r="C23" s="56" t="s">
        <v>45</v>
      </c>
      <c r="D23" s="58"/>
      <c r="E23" s="81" t="s">
        <v>48</v>
      </c>
      <c r="F23" s="74">
        <f>((F16*U23*0)+(F17*V23*0)+(F18*W23*0))/100</f>
        <v>0</v>
      </c>
      <c r="G23" s="53">
        <v>17</v>
      </c>
      <c r="H23" s="108" t="s">
        <v>51</v>
      </c>
      <c r="I23" s="122" t="s">
        <v>47</v>
      </c>
      <c r="J23" s="119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53">
        <v>13</v>
      </c>
      <c r="C24" s="56" t="s">
        <v>46</v>
      </c>
      <c r="D24" s="58"/>
      <c r="E24" s="81" t="s">
        <v>47</v>
      </c>
      <c r="F24" s="74">
        <f>((F16*U24*0)+(F17*V24*0)+(F18*W24*0))/100</f>
        <v>0</v>
      </c>
      <c r="G24" s="53">
        <v>18</v>
      </c>
      <c r="H24" s="108" t="s">
        <v>52</v>
      </c>
      <c r="I24" s="122" t="s">
        <v>48</v>
      </c>
      <c r="J24" s="119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53">
        <v>14</v>
      </c>
      <c r="C25" s="19"/>
      <c r="D25" s="58"/>
      <c r="E25" s="82"/>
      <c r="F25" s="80"/>
      <c r="G25" s="53">
        <v>19</v>
      </c>
      <c r="H25" s="117"/>
      <c r="I25" s="121"/>
      <c r="J25" s="120"/>
    </row>
    <row r="26" spans="1:26" ht="18" customHeight="1" thickBot="1" x14ac:dyDescent="0.3">
      <c r="A26" s="11"/>
      <c r="B26" s="53">
        <v>15</v>
      </c>
      <c r="C26" s="56"/>
      <c r="D26" s="58"/>
      <c r="E26" s="58"/>
      <c r="F26" s="100"/>
      <c r="G26" s="53">
        <v>20</v>
      </c>
      <c r="H26" s="108" t="s">
        <v>30</v>
      </c>
      <c r="I26" s="123"/>
      <c r="J26" s="91">
        <f>SUM(J22:J25)+SUM(F22:F25)</f>
        <v>0</v>
      </c>
    </row>
    <row r="27" spans="1:26" ht="18" customHeight="1" thickTop="1" x14ac:dyDescent="0.25">
      <c r="A27" s="11"/>
      <c r="B27" s="93"/>
      <c r="C27" s="135" t="s">
        <v>58</v>
      </c>
      <c r="D27" s="128"/>
      <c r="E27" s="94"/>
      <c r="F27" s="29"/>
      <c r="G27" s="101" t="s">
        <v>36</v>
      </c>
      <c r="H27" s="96" t="s">
        <v>37</v>
      </c>
      <c r="I27" s="28"/>
      <c r="J27" s="31"/>
    </row>
    <row r="28" spans="1:26" ht="18" customHeight="1" x14ac:dyDescent="0.25">
      <c r="A28" s="11"/>
      <c r="B28" s="25"/>
      <c r="C28" s="126"/>
      <c r="D28" s="129"/>
      <c r="E28" s="21"/>
      <c r="F28" s="11"/>
      <c r="G28" s="102">
        <v>21</v>
      </c>
      <c r="H28" s="106" t="s">
        <v>38</v>
      </c>
      <c r="I28" s="114"/>
      <c r="J28" s="110">
        <f>F20+J20+F26+J26</f>
        <v>0</v>
      </c>
    </row>
    <row r="29" spans="1:26" ht="18" customHeight="1" x14ac:dyDescent="0.25">
      <c r="A29" s="11"/>
      <c r="B29" s="75"/>
      <c r="C29" s="127"/>
      <c r="D29" s="130"/>
      <c r="E29" s="21"/>
      <c r="F29" s="11"/>
      <c r="G29" s="52">
        <v>22</v>
      </c>
      <c r="H29" s="107" t="s">
        <v>39</v>
      </c>
      <c r="I29" s="115">
        <f>J28-SUM('SO 14474'!K9:'SO 14474'!K160)</f>
        <v>0</v>
      </c>
      <c r="J29" s="111">
        <f>ROUND(((ROUND(I29,2)*20)*1/100),2)</f>
        <v>0</v>
      </c>
    </row>
    <row r="30" spans="1:26" ht="18" customHeight="1" x14ac:dyDescent="0.25">
      <c r="A30" s="11"/>
      <c r="B30" s="22"/>
      <c r="C30" s="117"/>
      <c r="D30" s="121"/>
      <c r="E30" s="21"/>
      <c r="F30" s="11"/>
      <c r="G30" s="53">
        <v>23</v>
      </c>
      <c r="H30" s="108" t="s">
        <v>40</v>
      </c>
      <c r="I30" s="81">
        <f>SUM('SO 14474'!K9:'SO 14474'!K160)</f>
        <v>0</v>
      </c>
      <c r="J30" s="112">
        <f>ROUND(((ROUND(I30,2)*0)/100),2)</f>
        <v>0</v>
      </c>
    </row>
    <row r="31" spans="1:26" ht="18" customHeight="1" x14ac:dyDescent="0.25">
      <c r="A31" s="11"/>
      <c r="B31" s="23"/>
      <c r="C31" s="131"/>
      <c r="D31" s="132"/>
      <c r="E31" s="21"/>
      <c r="F31" s="11"/>
      <c r="G31" s="102">
        <v>24</v>
      </c>
      <c r="H31" s="106" t="s">
        <v>41</v>
      </c>
      <c r="I31" s="105"/>
      <c r="J31" s="125">
        <f>SUM(J28:J30)</f>
        <v>0</v>
      </c>
    </row>
    <row r="32" spans="1:26" ht="18" customHeight="1" thickBot="1" x14ac:dyDescent="0.3">
      <c r="A32" s="11"/>
      <c r="B32" s="41"/>
      <c r="C32" s="109"/>
      <c r="D32" s="116"/>
      <c r="E32" s="76"/>
      <c r="F32" s="77"/>
      <c r="G32" s="52" t="s">
        <v>42</v>
      </c>
      <c r="H32" s="109"/>
      <c r="I32" s="116"/>
      <c r="J32" s="113"/>
    </row>
    <row r="33" spans="1:10" ht="18" customHeight="1" thickTop="1" x14ac:dyDescent="0.25">
      <c r="A33" s="11"/>
      <c r="B33" s="93"/>
      <c r="C33" s="94"/>
      <c r="D33" s="133" t="s">
        <v>56</v>
      </c>
      <c r="E33" s="15"/>
      <c r="F33" s="95"/>
      <c r="G33" s="103">
        <v>26</v>
      </c>
      <c r="H33" s="134" t="s">
        <v>57</v>
      </c>
      <c r="I33" s="29"/>
      <c r="J33" s="104"/>
    </row>
    <row r="34" spans="1:10" ht="18" customHeight="1" x14ac:dyDescent="0.25">
      <c r="A34" s="11"/>
      <c r="B34" s="24"/>
      <c r="C34" s="20"/>
      <c r="D34" s="14"/>
      <c r="E34" s="14"/>
      <c r="F34" s="14"/>
      <c r="G34" s="14"/>
      <c r="H34" s="14"/>
      <c r="I34" s="29"/>
      <c r="J34" s="32"/>
    </row>
    <row r="35" spans="1:10" ht="18" customHeight="1" x14ac:dyDescent="0.25">
      <c r="A35" s="11"/>
      <c r="B35" s="25"/>
      <c r="C35" s="21"/>
      <c r="D35" s="3"/>
      <c r="E35" s="3"/>
      <c r="F35" s="3"/>
      <c r="G35" s="3"/>
      <c r="H35" s="3"/>
      <c r="I35" s="11"/>
      <c r="J35" s="33"/>
    </row>
    <row r="36" spans="1:10" ht="18" customHeight="1" x14ac:dyDescent="0.25">
      <c r="A36" s="11"/>
      <c r="B36" s="25"/>
      <c r="C36" s="21"/>
      <c r="D36" s="3"/>
      <c r="E36" s="3"/>
      <c r="F36" s="3"/>
      <c r="G36" s="3"/>
      <c r="H36" s="3"/>
      <c r="I36" s="11"/>
      <c r="J36" s="33"/>
    </row>
    <row r="37" spans="1:10" ht="18" customHeight="1" x14ac:dyDescent="0.25">
      <c r="A37" s="11"/>
      <c r="B37" s="25"/>
      <c r="C37" s="21"/>
      <c r="D37" s="3"/>
      <c r="E37" s="3"/>
      <c r="F37" s="3"/>
      <c r="G37" s="3"/>
      <c r="H37" s="3"/>
      <c r="I37" s="11"/>
      <c r="J37" s="33"/>
    </row>
    <row r="38" spans="1:10" ht="18" customHeight="1" x14ac:dyDescent="0.25">
      <c r="A38" s="11"/>
      <c r="B38" s="25"/>
      <c r="C38" s="21"/>
      <c r="D38" s="3"/>
      <c r="E38" s="3"/>
      <c r="F38" s="3"/>
      <c r="G38" s="3"/>
      <c r="H38" s="3"/>
      <c r="I38" s="11"/>
      <c r="J38" s="33"/>
    </row>
    <row r="39" spans="1:10" ht="18" customHeight="1" x14ac:dyDescent="0.25">
      <c r="A39" s="11"/>
      <c r="B39" s="25"/>
      <c r="C39" s="21"/>
      <c r="D39" s="3"/>
      <c r="E39" s="3"/>
      <c r="F39" s="3"/>
      <c r="G39" s="3"/>
      <c r="H39" s="3"/>
      <c r="I39" s="11"/>
      <c r="J39" s="33"/>
    </row>
    <row r="40" spans="1:10" ht="18" customHeight="1" thickBot="1" x14ac:dyDescent="0.3">
      <c r="A40" s="11"/>
      <c r="B40" s="75"/>
      <c r="C40" s="76"/>
      <c r="D40" s="12"/>
      <c r="E40" s="12"/>
      <c r="F40" s="12"/>
      <c r="G40" s="12"/>
      <c r="H40" s="12"/>
      <c r="I40" s="77"/>
      <c r="J40" s="78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/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ht="20.100000000000001" customHeight="1" x14ac:dyDescent="0.25">
      <c r="A1" s="208" t="s">
        <v>21</v>
      </c>
      <c r="B1" s="209"/>
      <c r="C1" s="209"/>
      <c r="D1" s="210"/>
      <c r="E1" s="138" t="s">
        <v>18</v>
      </c>
      <c r="F1" s="137"/>
      <c r="W1">
        <v>30.126000000000001</v>
      </c>
    </row>
    <row r="2" spans="1:26" ht="20.100000000000001" customHeight="1" x14ac:dyDescent="0.25">
      <c r="A2" s="208" t="s">
        <v>22</v>
      </c>
      <c r="B2" s="209"/>
      <c r="C2" s="209"/>
      <c r="D2" s="210"/>
      <c r="E2" s="138" t="s">
        <v>16</v>
      </c>
      <c r="F2" s="137"/>
    </row>
    <row r="3" spans="1:26" ht="20.100000000000001" customHeight="1" x14ac:dyDescent="0.25">
      <c r="A3" s="208" t="s">
        <v>23</v>
      </c>
      <c r="B3" s="209"/>
      <c r="C3" s="209"/>
      <c r="D3" s="210"/>
      <c r="E3" s="138" t="s">
        <v>62</v>
      </c>
      <c r="F3" s="137"/>
    </row>
    <row r="4" spans="1:26" x14ac:dyDescent="0.25">
      <c r="A4" s="139" t="s">
        <v>1</v>
      </c>
      <c r="B4" s="136"/>
      <c r="C4" s="136"/>
      <c r="D4" s="136"/>
      <c r="E4" s="136"/>
      <c r="F4" s="136"/>
    </row>
    <row r="5" spans="1:26" x14ac:dyDescent="0.25">
      <c r="A5" s="139" t="s">
        <v>15</v>
      </c>
      <c r="B5" s="136"/>
      <c r="C5" s="136"/>
      <c r="D5" s="136"/>
      <c r="E5" s="136"/>
      <c r="F5" s="136"/>
    </row>
    <row r="6" spans="1:26" x14ac:dyDescent="0.25">
      <c r="A6" s="136"/>
      <c r="B6" s="136"/>
      <c r="C6" s="136"/>
      <c r="D6" s="136"/>
      <c r="E6" s="136"/>
      <c r="F6" s="136"/>
    </row>
    <row r="7" spans="1:26" x14ac:dyDescent="0.25">
      <c r="A7" s="136"/>
      <c r="B7" s="136"/>
      <c r="C7" s="136"/>
      <c r="D7" s="136"/>
      <c r="E7" s="136"/>
      <c r="F7" s="136"/>
    </row>
    <row r="8" spans="1:26" x14ac:dyDescent="0.25">
      <c r="A8" s="140" t="s">
        <v>63</v>
      </c>
      <c r="B8" s="136"/>
      <c r="C8" s="136"/>
      <c r="D8" s="136"/>
      <c r="E8" s="136"/>
      <c r="F8" s="136"/>
    </row>
    <row r="9" spans="1:26" x14ac:dyDescent="0.25">
      <c r="A9" s="141" t="s">
        <v>59</v>
      </c>
      <c r="B9" s="141" t="s">
        <v>53</v>
      </c>
      <c r="C9" s="141" t="s">
        <v>54</v>
      </c>
      <c r="D9" s="141" t="s">
        <v>30</v>
      </c>
      <c r="E9" s="141" t="s">
        <v>60</v>
      </c>
      <c r="F9" s="141" t="s">
        <v>61</v>
      </c>
    </row>
    <row r="10" spans="1:26" x14ac:dyDescent="0.25">
      <c r="A10" s="148" t="s">
        <v>64</v>
      </c>
      <c r="B10" s="149"/>
      <c r="C10" s="145"/>
      <c r="D10" s="145"/>
      <c r="E10" s="146"/>
      <c r="F10" s="146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</row>
    <row r="11" spans="1:26" x14ac:dyDescent="0.25">
      <c r="A11" s="150" t="s">
        <v>65</v>
      </c>
      <c r="B11" s="151">
        <f>'SO 14474'!L15</f>
        <v>0</v>
      </c>
      <c r="C11" s="151">
        <f>'SO 14474'!M15</f>
        <v>0</v>
      </c>
      <c r="D11" s="151">
        <f>'SO 14474'!I15</f>
        <v>0</v>
      </c>
      <c r="E11" s="152">
        <f>'SO 14474'!P15</f>
        <v>0</v>
      </c>
      <c r="F11" s="152">
        <f>'SO 14474'!S15</f>
        <v>0</v>
      </c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</row>
    <row r="12" spans="1:26" x14ac:dyDescent="0.25">
      <c r="A12" s="150" t="s">
        <v>66</v>
      </c>
      <c r="B12" s="151">
        <f>'SO 14474'!L23</f>
        <v>0</v>
      </c>
      <c r="C12" s="151">
        <f>'SO 14474'!M23</f>
        <v>0</v>
      </c>
      <c r="D12" s="151">
        <f>'SO 14474'!I23</f>
        <v>0</v>
      </c>
      <c r="E12" s="152">
        <f>'SO 14474'!P23</f>
        <v>4.74</v>
      </c>
      <c r="F12" s="152">
        <f>'SO 14474'!S23</f>
        <v>33.69</v>
      </c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</row>
    <row r="13" spans="1:26" x14ac:dyDescent="0.25">
      <c r="A13" s="150" t="s">
        <v>67</v>
      </c>
      <c r="B13" s="151">
        <f>'SO 14474'!L27</f>
        <v>0</v>
      </c>
      <c r="C13" s="151">
        <f>'SO 14474'!M27</f>
        <v>0</v>
      </c>
      <c r="D13" s="151">
        <f>'SO 14474'!I27</f>
        <v>0</v>
      </c>
      <c r="E13" s="152">
        <f>'SO 14474'!P27</f>
        <v>1.83</v>
      </c>
      <c r="F13" s="152">
        <f>'SO 14474'!S27</f>
        <v>1.1599999999999999</v>
      </c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</row>
    <row r="14" spans="1:26" x14ac:dyDescent="0.25">
      <c r="A14" s="150" t="s">
        <v>68</v>
      </c>
      <c r="B14" s="151">
        <f>'SO 14474'!L36</f>
        <v>0</v>
      </c>
      <c r="C14" s="151">
        <f>'SO 14474'!M36</f>
        <v>0</v>
      </c>
      <c r="D14" s="151">
        <f>'SO 14474'!I36</f>
        <v>0</v>
      </c>
      <c r="E14" s="152">
        <f>'SO 14474'!P36</f>
        <v>3.43</v>
      </c>
      <c r="F14" s="152">
        <f>'SO 14474'!S36</f>
        <v>5.79</v>
      </c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</row>
    <row r="15" spans="1:26" x14ac:dyDescent="0.25">
      <c r="A15" s="150" t="s">
        <v>69</v>
      </c>
      <c r="B15" s="151">
        <f>'SO 14474'!L49</f>
        <v>0</v>
      </c>
      <c r="C15" s="151">
        <f>'SO 14474'!M49</f>
        <v>0</v>
      </c>
      <c r="D15" s="151">
        <f>'SO 14474'!I49</f>
        <v>0</v>
      </c>
      <c r="E15" s="152">
        <f>'SO 14474'!P49</f>
        <v>0</v>
      </c>
      <c r="F15" s="152">
        <f>'SO 14474'!S49</f>
        <v>0</v>
      </c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</row>
    <row r="16" spans="1:26" x14ac:dyDescent="0.25">
      <c r="A16" s="150" t="s">
        <v>70</v>
      </c>
      <c r="B16" s="151">
        <f>'SO 14474'!L67</f>
        <v>0</v>
      </c>
      <c r="C16" s="151">
        <f>'SO 14474'!M67</f>
        <v>0</v>
      </c>
      <c r="D16" s="151">
        <f>'SO 14474'!I67</f>
        <v>0</v>
      </c>
      <c r="E16" s="152">
        <f>'SO 14474'!P67</f>
        <v>0.06</v>
      </c>
      <c r="F16" s="152">
        <f>'SO 14474'!S67</f>
        <v>6.58</v>
      </c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</row>
    <row r="17" spans="1:26" x14ac:dyDescent="0.25">
      <c r="A17" s="150" t="s">
        <v>71</v>
      </c>
      <c r="B17" s="151">
        <f>'SO 14474'!L71</f>
        <v>0</v>
      </c>
      <c r="C17" s="151">
        <f>'SO 14474'!M71</f>
        <v>0</v>
      </c>
      <c r="D17" s="151">
        <f>'SO 14474'!I71</f>
        <v>0</v>
      </c>
      <c r="E17" s="152">
        <f>'SO 14474'!P71</f>
        <v>0</v>
      </c>
      <c r="F17" s="152">
        <f>'SO 14474'!S71</f>
        <v>0</v>
      </c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</row>
    <row r="18" spans="1:26" x14ac:dyDescent="0.25">
      <c r="A18" s="2" t="s">
        <v>64</v>
      </c>
      <c r="B18" s="153">
        <f>'SO 14474'!L73</f>
        <v>0</v>
      </c>
      <c r="C18" s="153">
        <f>'SO 14474'!M73</f>
        <v>0</v>
      </c>
      <c r="D18" s="153">
        <f>'SO 14474'!I73</f>
        <v>0</v>
      </c>
      <c r="E18" s="154">
        <f>'SO 14474'!P73</f>
        <v>10.06</v>
      </c>
      <c r="F18" s="154">
        <f>'SO 14474'!S73</f>
        <v>47.22</v>
      </c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</row>
    <row r="19" spans="1:26" x14ac:dyDescent="0.25">
      <c r="A19" s="1"/>
      <c r="B19" s="143"/>
      <c r="C19" s="143"/>
      <c r="D19" s="143"/>
      <c r="E19" s="142"/>
      <c r="F19" s="142"/>
    </row>
    <row r="20" spans="1:26" x14ac:dyDescent="0.25">
      <c r="A20" s="2" t="s">
        <v>72</v>
      </c>
      <c r="B20" s="153"/>
      <c r="C20" s="151"/>
      <c r="D20" s="151"/>
      <c r="E20" s="152"/>
      <c r="F20" s="152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</row>
    <row r="21" spans="1:26" x14ac:dyDescent="0.25">
      <c r="A21" s="150" t="s">
        <v>73</v>
      </c>
      <c r="B21" s="151">
        <f>'SO 14474'!L80</f>
        <v>0</v>
      </c>
      <c r="C21" s="151">
        <f>'SO 14474'!M80</f>
        <v>0</v>
      </c>
      <c r="D21" s="151">
        <f>'SO 14474'!I80</f>
        <v>0</v>
      </c>
      <c r="E21" s="152">
        <f>'SO 14474'!P80</f>
        <v>0</v>
      </c>
      <c r="F21" s="152">
        <f>'SO 14474'!S80</f>
        <v>0.03</v>
      </c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</row>
    <row r="22" spans="1:26" x14ac:dyDescent="0.25">
      <c r="A22" s="150" t="s">
        <v>74</v>
      </c>
      <c r="B22" s="151">
        <f>'SO 14474'!L101</f>
        <v>0</v>
      </c>
      <c r="C22" s="151">
        <f>'SO 14474'!M101</f>
        <v>0</v>
      </c>
      <c r="D22" s="151">
        <f>'SO 14474'!I101</f>
        <v>0</v>
      </c>
      <c r="E22" s="152">
        <f>'SO 14474'!P101</f>
        <v>2.23</v>
      </c>
      <c r="F22" s="152">
        <f>'SO 14474'!S101</f>
        <v>11.59</v>
      </c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</row>
    <row r="23" spans="1:26" x14ac:dyDescent="0.25">
      <c r="A23" s="150" t="s">
        <v>75</v>
      </c>
      <c r="B23" s="151">
        <f>'SO 14474'!L124</f>
        <v>0</v>
      </c>
      <c r="C23" s="151">
        <f>'SO 14474'!M124</f>
        <v>0</v>
      </c>
      <c r="D23" s="151">
        <f>'SO 14474'!I124</f>
        <v>0</v>
      </c>
      <c r="E23" s="152">
        <f>'SO 14474'!P124</f>
        <v>0.01</v>
      </c>
      <c r="F23" s="152">
        <f>'SO 14474'!S124</f>
        <v>1.04</v>
      </c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</row>
    <row r="24" spans="1:26" x14ac:dyDescent="0.25">
      <c r="A24" s="150" t="s">
        <v>76</v>
      </c>
      <c r="B24" s="151">
        <f>'SO 14474'!L130</f>
        <v>0</v>
      </c>
      <c r="C24" s="151">
        <f>'SO 14474'!M130</f>
        <v>0</v>
      </c>
      <c r="D24" s="151">
        <f>'SO 14474'!I130</f>
        <v>0</v>
      </c>
      <c r="E24" s="152">
        <f>'SO 14474'!P130</f>
        <v>0</v>
      </c>
      <c r="F24" s="152">
        <f>'SO 14474'!S130</f>
        <v>0</v>
      </c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</row>
    <row r="25" spans="1:26" x14ac:dyDescent="0.25">
      <c r="A25" s="150" t="s">
        <v>77</v>
      </c>
      <c r="B25" s="151">
        <f>'SO 14474'!L152</f>
        <v>0</v>
      </c>
      <c r="C25" s="151">
        <f>'SO 14474'!M152</f>
        <v>0</v>
      </c>
      <c r="D25" s="151">
        <f>'SO 14474'!I152</f>
        <v>0</v>
      </c>
      <c r="E25" s="152">
        <f>'SO 14474'!P152</f>
        <v>0.01</v>
      </c>
      <c r="F25" s="152">
        <f>'SO 14474'!S152</f>
        <v>0.26</v>
      </c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</row>
    <row r="26" spans="1:26" x14ac:dyDescent="0.25">
      <c r="A26" s="150" t="s">
        <v>78</v>
      </c>
      <c r="B26" s="151">
        <f>'SO 14474'!L158</f>
        <v>0</v>
      </c>
      <c r="C26" s="151">
        <f>'SO 14474'!M158</f>
        <v>0</v>
      </c>
      <c r="D26" s="151">
        <f>'SO 14474'!I158</f>
        <v>0</v>
      </c>
      <c r="E26" s="152">
        <f>'SO 14474'!P158</f>
        <v>0</v>
      </c>
      <c r="F26" s="152">
        <f>'SO 14474'!S158</f>
        <v>0.26</v>
      </c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</row>
    <row r="27" spans="1:26" x14ac:dyDescent="0.25">
      <c r="A27" s="2" t="s">
        <v>72</v>
      </c>
      <c r="B27" s="153">
        <f>'SO 14474'!L160</f>
        <v>0</v>
      </c>
      <c r="C27" s="153">
        <f>'SO 14474'!M160</f>
        <v>0</v>
      </c>
      <c r="D27" s="153">
        <f>'SO 14474'!I160</f>
        <v>0</v>
      </c>
      <c r="E27" s="154">
        <f>'SO 14474'!S160</f>
        <v>13.18</v>
      </c>
      <c r="F27" s="154">
        <f>'SO 14474'!V160</f>
        <v>0</v>
      </c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</row>
    <row r="28" spans="1:26" x14ac:dyDescent="0.25">
      <c r="A28" s="1"/>
      <c r="B28" s="143"/>
      <c r="C28" s="143"/>
      <c r="D28" s="143"/>
      <c r="E28" s="142"/>
      <c r="F28" s="142"/>
    </row>
    <row r="29" spans="1:26" x14ac:dyDescent="0.25">
      <c r="A29" s="2" t="s">
        <v>79</v>
      </c>
      <c r="B29" s="153">
        <f>'SO 14474'!L161</f>
        <v>0</v>
      </c>
      <c r="C29" s="153">
        <f>'SO 14474'!M161</f>
        <v>0</v>
      </c>
      <c r="D29" s="153">
        <f>'SO 14474'!I161</f>
        <v>0</v>
      </c>
      <c r="E29" s="154">
        <f>'SO 14474'!S161</f>
        <v>60.4</v>
      </c>
      <c r="F29" s="154">
        <f>'SO 14474'!V161</f>
        <v>0</v>
      </c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</row>
    <row r="30" spans="1:26" x14ac:dyDescent="0.25">
      <c r="A30" s="1"/>
      <c r="B30" s="143"/>
      <c r="C30" s="143"/>
      <c r="D30" s="143"/>
      <c r="E30" s="142"/>
      <c r="F30" s="142"/>
    </row>
    <row r="31" spans="1:26" x14ac:dyDescent="0.25">
      <c r="A31" s="1"/>
      <c r="B31" s="143"/>
      <c r="C31" s="143"/>
      <c r="D31" s="143"/>
      <c r="E31" s="142"/>
      <c r="F31" s="142"/>
    </row>
    <row r="32" spans="1:26" x14ac:dyDescent="0.25">
      <c r="A32" s="1"/>
      <c r="B32" s="143"/>
      <c r="C32" s="143"/>
      <c r="D32" s="143"/>
      <c r="E32" s="142"/>
      <c r="F32" s="142"/>
    </row>
    <row r="33" spans="1:6" x14ac:dyDescent="0.25">
      <c r="A33" s="1"/>
      <c r="B33" s="143"/>
      <c r="C33" s="143"/>
      <c r="D33" s="143"/>
      <c r="E33" s="142"/>
      <c r="F33" s="142"/>
    </row>
    <row r="34" spans="1:6" x14ac:dyDescent="0.25">
      <c r="A34" s="1"/>
      <c r="B34" s="143"/>
      <c r="C34" s="143"/>
      <c r="D34" s="143"/>
      <c r="E34" s="142"/>
      <c r="F34" s="142"/>
    </row>
    <row r="35" spans="1:6" x14ac:dyDescent="0.25">
      <c r="A35" s="1"/>
      <c r="B35" s="143"/>
      <c r="C35" s="143"/>
      <c r="D35" s="143"/>
      <c r="E35" s="142"/>
      <c r="F35" s="142"/>
    </row>
    <row r="36" spans="1:6" x14ac:dyDescent="0.25">
      <c r="A36" s="1"/>
      <c r="B36" s="143"/>
      <c r="C36" s="143"/>
      <c r="D36" s="143"/>
      <c r="E36" s="142"/>
      <c r="F36" s="142"/>
    </row>
    <row r="37" spans="1:6" x14ac:dyDescent="0.25">
      <c r="A37" s="1"/>
      <c r="B37" s="143"/>
      <c r="C37" s="143"/>
      <c r="D37" s="143"/>
      <c r="E37" s="142"/>
      <c r="F37" s="142"/>
    </row>
    <row r="38" spans="1:6" x14ac:dyDescent="0.25">
      <c r="A38" s="1"/>
      <c r="B38" s="143"/>
      <c r="C38" s="143"/>
      <c r="D38" s="143"/>
      <c r="E38" s="142"/>
      <c r="F38" s="142"/>
    </row>
    <row r="39" spans="1:6" x14ac:dyDescent="0.25">
      <c r="A39" s="1"/>
      <c r="B39" s="143"/>
      <c r="C39" s="143"/>
      <c r="D39" s="143"/>
      <c r="E39" s="142"/>
      <c r="F39" s="142"/>
    </row>
    <row r="40" spans="1:6" x14ac:dyDescent="0.25">
      <c r="A40" s="1"/>
      <c r="B40" s="143"/>
      <c r="C40" s="143"/>
      <c r="D40" s="143"/>
      <c r="E40" s="142"/>
      <c r="F40" s="142"/>
    </row>
    <row r="41" spans="1:6" x14ac:dyDescent="0.25">
      <c r="A41" s="1"/>
      <c r="B41" s="143"/>
      <c r="C41" s="143"/>
      <c r="D41" s="143"/>
      <c r="E41" s="142"/>
      <c r="F41" s="142"/>
    </row>
    <row r="42" spans="1:6" x14ac:dyDescent="0.25">
      <c r="A42" s="1"/>
      <c r="B42" s="143"/>
      <c r="C42" s="143"/>
      <c r="D42" s="143"/>
      <c r="E42" s="142"/>
      <c r="F42" s="142"/>
    </row>
    <row r="43" spans="1:6" x14ac:dyDescent="0.25">
      <c r="A43" s="1"/>
      <c r="B43" s="143"/>
      <c r="C43" s="143"/>
      <c r="D43" s="143"/>
      <c r="E43" s="142"/>
      <c r="F43" s="142"/>
    </row>
    <row r="44" spans="1:6" x14ac:dyDescent="0.25">
      <c r="A44" s="1"/>
      <c r="B44" s="143"/>
      <c r="C44" s="143"/>
      <c r="D44" s="143"/>
      <c r="E44" s="142"/>
      <c r="F44" s="142"/>
    </row>
    <row r="45" spans="1:6" x14ac:dyDescent="0.25">
      <c r="A45" s="1"/>
      <c r="B45" s="143"/>
      <c r="C45" s="143"/>
      <c r="D45" s="143"/>
      <c r="E45" s="142"/>
      <c r="F45" s="142"/>
    </row>
    <row r="46" spans="1:6" x14ac:dyDescent="0.25">
      <c r="A46" s="1"/>
      <c r="B46" s="143"/>
      <c r="C46" s="143"/>
      <c r="D46" s="143"/>
      <c r="E46" s="142"/>
      <c r="F46" s="142"/>
    </row>
    <row r="47" spans="1:6" x14ac:dyDescent="0.25">
      <c r="A47" s="1"/>
      <c r="B47" s="143"/>
      <c r="C47" s="143"/>
      <c r="D47" s="143"/>
      <c r="E47" s="142"/>
      <c r="F47" s="142"/>
    </row>
    <row r="48" spans="1:6" x14ac:dyDescent="0.25">
      <c r="A48" s="1"/>
      <c r="B48" s="143"/>
      <c r="C48" s="143"/>
      <c r="D48" s="143"/>
      <c r="E48" s="142"/>
      <c r="F48" s="142"/>
    </row>
    <row r="49" spans="1:6" x14ac:dyDescent="0.25">
      <c r="A49" s="1"/>
      <c r="B49" s="143"/>
      <c r="C49" s="143"/>
      <c r="D49" s="143"/>
      <c r="E49" s="142"/>
      <c r="F49" s="142"/>
    </row>
    <row r="50" spans="1:6" x14ac:dyDescent="0.25">
      <c r="A50" s="1"/>
      <c r="B50" s="143"/>
      <c r="C50" s="143"/>
      <c r="D50" s="143"/>
      <c r="E50" s="142"/>
      <c r="F50" s="142"/>
    </row>
    <row r="51" spans="1:6" x14ac:dyDescent="0.25">
      <c r="A51" s="1"/>
      <c r="B51" s="143"/>
      <c r="C51" s="143"/>
      <c r="D51" s="143"/>
      <c r="E51" s="142"/>
      <c r="F51" s="142"/>
    </row>
    <row r="52" spans="1:6" x14ac:dyDescent="0.25">
      <c r="A52" s="1"/>
      <c r="B52" s="143"/>
      <c r="C52" s="143"/>
      <c r="D52" s="143"/>
      <c r="E52" s="142"/>
      <c r="F52" s="142"/>
    </row>
    <row r="53" spans="1:6" x14ac:dyDescent="0.25">
      <c r="A53" s="1"/>
      <c r="B53" s="143"/>
      <c r="C53" s="143"/>
      <c r="D53" s="143"/>
      <c r="E53" s="142"/>
      <c r="F53" s="142"/>
    </row>
    <row r="54" spans="1:6" x14ac:dyDescent="0.25">
      <c r="A54" s="1"/>
      <c r="B54" s="1"/>
      <c r="C54" s="1"/>
      <c r="D54" s="1"/>
      <c r="E54" s="1"/>
      <c r="F54" s="1"/>
    </row>
    <row r="55" spans="1:6" x14ac:dyDescent="0.25">
      <c r="A55" s="1"/>
      <c r="B55" s="1"/>
      <c r="C55" s="1"/>
      <c r="D55" s="1"/>
      <c r="E55" s="1"/>
      <c r="F55" s="1"/>
    </row>
    <row r="56" spans="1:6" x14ac:dyDescent="0.25">
      <c r="A56" s="1"/>
      <c r="B56" s="1"/>
      <c r="C56" s="1"/>
      <c r="D56" s="1"/>
      <c r="E56" s="1"/>
      <c r="F56" s="1"/>
    </row>
    <row r="57" spans="1:6" x14ac:dyDescent="0.25">
      <c r="A57" s="1"/>
      <c r="B57" s="1"/>
      <c r="C57" s="1"/>
      <c r="D57" s="1"/>
      <c r="E57" s="1"/>
      <c r="F57" s="1"/>
    </row>
    <row r="58" spans="1:6" x14ac:dyDescent="0.25">
      <c r="A58" s="1"/>
      <c r="B58" s="1"/>
      <c r="C58" s="1"/>
      <c r="D58" s="1"/>
      <c r="E58" s="1"/>
      <c r="F58" s="1"/>
    </row>
    <row r="59" spans="1:6" x14ac:dyDescent="0.25">
      <c r="A59" s="1"/>
      <c r="B59" s="1"/>
      <c r="C59" s="1"/>
      <c r="D59" s="1"/>
      <c r="E59" s="1"/>
      <c r="F59" s="1"/>
    </row>
    <row r="60" spans="1:6" x14ac:dyDescent="0.25">
      <c r="A60" s="1"/>
      <c r="B60" s="1"/>
      <c r="C60" s="1"/>
      <c r="D60" s="1"/>
      <c r="E60" s="1"/>
      <c r="F60" s="1"/>
    </row>
    <row r="61" spans="1:6" x14ac:dyDescent="0.25">
      <c r="A61" s="1"/>
      <c r="B61" s="1"/>
      <c r="C61" s="1"/>
      <c r="D61" s="1"/>
      <c r="E61" s="1"/>
      <c r="F61" s="1"/>
    </row>
    <row r="62" spans="1:6" x14ac:dyDescent="0.25">
      <c r="A62" s="1"/>
      <c r="B62" s="1"/>
      <c r="C62" s="1"/>
      <c r="D62" s="1"/>
      <c r="E62" s="1"/>
      <c r="F62" s="1"/>
    </row>
    <row r="63" spans="1:6" x14ac:dyDescent="0.25">
      <c r="A63" s="1"/>
      <c r="B63" s="1"/>
      <c r="C63" s="1"/>
      <c r="D63" s="1"/>
      <c r="E63" s="1"/>
      <c r="F63" s="1"/>
    </row>
    <row r="64" spans="1:6" x14ac:dyDescent="0.25">
      <c r="A64" s="1"/>
      <c r="B64" s="1"/>
      <c r="C64" s="1"/>
      <c r="D64" s="1"/>
      <c r="E64" s="1"/>
      <c r="F64" s="1"/>
    </row>
    <row r="65" spans="1:6" x14ac:dyDescent="0.25">
      <c r="A65" s="1"/>
      <c r="B65" s="1"/>
      <c r="C65" s="1"/>
      <c r="D65" s="1"/>
      <c r="E65" s="1"/>
      <c r="F65" s="1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61"/>
  <sheetViews>
    <sheetView workbookViewId="0">
      <pane ySplit="8" topLeftCell="A135" activePane="bottomLeft" state="frozen"/>
      <selection pane="bottomLeft" activeCell="G157" sqref="G11:G157"/>
    </sheetView>
  </sheetViews>
  <sheetFormatPr defaultColWidth="0" defaultRowHeight="15" x14ac:dyDescent="0.25"/>
  <cols>
    <col min="1" max="1" width="4.7109375" hidden="1" customWidth="1"/>
    <col min="2" max="2" width="5.7109375" customWidth="1"/>
    <col min="3" max="3" width="12.7109375" customWidth="1"/>
    <col min="4" max="4" width="44.7109375" customWidth="1"/>
    <col min="5" max="5" width="5.7109375" customWidth="1"/>
    <col min="6" max="7" width="9.7109375" customWidth="1"/>
    <col min="8" max="8" width="9.7109375" hidden="1" customWidth="1"/>
    <col min="9" max="9" width="10.7109375" customWidth="1"/>
    <col min="10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6" width="0" hidden="1" customWidth="1"/>
    <col min="27" max="27" width="9.140625" customWidth="1"/>
    <col min="28" max="16384" width="9.140625" hidden="1"/>
  </cols>
  <sheetData>
    <row r="1" spans="1:26" ht="20.100000000000001" customHeight="1" x14ac:dyDescent="0.25">
      <c r="A1" s="159"/>
      <c r="B1" s="211" t="s">
        <v>21</v>
      </c>
      <c r="C1" s="212"/>
      <c r="D1" s="212"/>
      <c r="E1" s="212"/>
      <c r="F1" s="212"/>
      <c r="G1" s="212"/>
      <c r="H1" s="213"/>
      <c r="I1" s="160" t="s">
        <v>18</v>
      </c>
      <c r="J1" s="159"/>
      <c r="K1" s="3"/>
      <c r="L1" s="3"/>
      <c r="M1" s="3"/>
      <c r="N1" s="3"/>
      <c r="O1" s="3"/>
      <c r="P1" s="3"/>
      <c r="S1" s="3"/>
      <c r="V1" s="155"/>
      <c r="W1">
        <v>30.126000000000001</v>
      </c>
    </row>
    <row r="2" spans="1:26" ht="20.100000000000001" customHeight="1" x14ac:dyDescent="0.25">
      <c r="A2" s="159"/>
      <c r="B2" s="211" t="s">
        <v>22</v>
      </c>
      <c r="C2" s="212"/>
      <c r="D2" s="212"/>
      <c r="E2" s="212"/>
      <c r="F2" s="212"/>
      <c r="G2" s="212"/>
      <c r="H2" s="213"/>
      <c r="I2" s="160" t="s">
        <v>16</v>
      </c>
      <c r="J2" s="159"/>
      <c r="K2" s="3"/>
      <c r="L2" s="3"/>
      <c r="M2" s="3"/>
      <c r="N2" s="3"/>
      <c r="O2" s="3"/>
      <c r="P2" s="3"/>
      <c r="S2" s="3"/>
      <c r="V2" s="155"/>
    </row>
    <row r="3" spans="1:26" ht="20.100000000000001" customHeight="1" x14ac:dyDescent="0.25">
      <c r="A3" s="159"/>
      <c r="B3" s="211" t="s">
        <v>23</v>
      </c>
      <c r="C3" s="212"/>
      <c r="D3" s="212"/>
      <c r="E3" s="212"/>
      <c r="F3" s="212"/>
      <c r="G3" s="212"/>
      <c r="H3" s="213"/>
      <c r="I3" s="160" t="s">
        <v>62</v>
      </c>
      <c r="J3" s="159"/>
      <c r="K3" s="3"/>
      <c r="L3" s="3"/>
      <c r="M3" s="3"/>
      <c r="N3" s="3"/>
      <c r="O3" s="3"/>
      <c r="P3" s="3"/>
      <c r="S3" s="3"/>
      <c r="V3" s="155"/>
    </row>
    <row r="4" spans="1:26" x14ac:dyDescent="0.25">
      <c r="A4" s="3"/>
      <c r="B4" s="5" t="s">
        <v>91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  <c r="V4" s="155"/>
    </row>
    <row r="5" spans="1:26" x14ac:dyDescent="0.25">
      <c r="A5" s="3"/>
      <c r="B5" s="5" t="s">
        <v>15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  <c r="V5" s="155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  <c r="V6" s="155"/>
    </row>
    <row r="7" spans="1:26" x14ac:dyDescent="0.25">
      <c r="A7" s="12"/>
      <c r="B7" s="13" t="s">
        <v>63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  <c r="V7" s="163"/>
    </row>
    <row r="8" spans="1:26" ht="15.75" x14ac:dyDescent="0.25">
      <c r="A8" s="162" t="s">
        <v>80</v>
      </c>
      <c r="B8" s="162" t="s">
        <v>81</v>
      </c>
      <c r="C8" s="162" t="s">
        <v>82</v>
      </c>
      <c r="D8" s="162" t="s">
        <v>83</v>
      </c>
      <c r="E8" s="162" t="s">
        <v>84</v>
      </c>
      <c r="F8" s="162" t="s">
        <v>85</v>
      </c>
      <c r="G8" s="162" t="s">
        <v>86</v>
      </c>
      <c r="H8" s="162" t="s">
        <v>54</v>
      </c>
      <c r="I8" s="162" t="s">
        <v>87</v>
      </c>
      <c r="J8" s="162"/>
      <c r="K8" s="162"/>
      <c r="L8" s="162"/>
      <c r="M8" s="162"/>
      <c r="N8" s="162"/>
      <c r="O8" s="162"/>
      <c r="P8" s="162" t="s">
        <v>88</v>
      </c>
      <c r="Q8" s="156"/>
      <c r="R8" s="156"/>
      <c r="S8" s="162" t="s">
        <v>89</v>
      </c>
      <c r="T8" s="158"/>
      <c r="U8" s="158"/>
      <c r="V8" s="164" t="s">
        <v>90</v>
      </c>
      <c r="W8" s="157"/>
      <c r="X8" s="157"/>
      <c r="Y8" s="157"/>
      <c r="Z8" s="157"/>
    </row>
    <row r="9" spans="1:26" x14ac:dyDescent="0.25">
      <c r="A9" s="144"/>
      <c r="B9" s="144"/>
      <c r="C9" s="165"/>
      <c r="D9" s="148" t="s">
        <v>64</v>
      </c>
      <c r="E9" s="144"/>
      <c r="F9" s="166"/>
      <c r="G9" s="145"/>
      <c r="H9" s="145"/>
      <c r="I9" s="145"/>
      <c r="J9" s="144"/>
      <c r="K9" s="144"/>
      <c r="L9" s="144"/>
      <c r="M9" s="144"/>
      <c r="N9" s="144"/>
      <c r="O9" s="144"/>
      <c r="P9" s="144"/>
      <c r="Q9" s="147"/>
      <c r="R9" s="147"/>
      <c r="S9" s="144"/>
      <c r="T9" s="147"/>
      <c r="U9" s="147"/>
      <c r="V9" s="167"/>
      <c r="W9" s="147"/>
      <c r="X9" s="147"/>
      <c r="Y9" s="147"/>
      <c r="Z9" s="147"/>
    </row>
    <row r="10" spans="1:26" x14ac:dyDescent="0.25">
      <c r="A10" s="150"/>
      <c r="B10" s="150"/>
      <c r="C10" s="150"/>
      <c r="D10" s="150" t="s">
        <v>65</v>
      </c>
      <c r="E10" s="150"/>
      <c r="F10" s="168"/>
      <c r="G10" s="151"/>
      <c r="H10" s="151"/>
      <c r="I10" s="151"/>
      <c r="J10" s="150"/>
      <c r="K10" s="150"/>
      <c r="L10" s="150"/>
      <c r="M10" s="150"/>
      <c r="N10" s="150"/>
      <c r="O10" s="150"/>
      <c r="P10" s="150"/>
      <c r="Q10" s="147"/>
      <c r="R10" s="147"/>
      <c r="S10" s="150"/>
      <c r="T10" s="147"/>
      <c r="U10" s="147"/>
      <c r="V10" s="147"/>
      <c r="W10" s="147"/>
      <c r="X10" s="147"/>
      <c r="Y10" s="147"/>
      <c r="Z10" s="147"/>
    </row>
    <row r="11" spans="1:26" ht="24.95" customHeight="1" x14ac:dyDescent="0.25">
      <c r="A11" s="172"/>
      <c r="B11" s="169" t="s">
        <v>92</v>
      </c>
      <c r="C11" s="173" t="s">
        <v>93</v>
      </c>
      <c r="D11" s="169" t="s">
        <v>94</v>
      </c>
      <c r="E11" s="169" t="s">
        <v>95</v>
      </c>
      <c r="F11" s="170">
        <v>9.9600000000000009</v>
      </c>
      <c r="G11" s="171"/>
      <c r="H11" s="171"/>
      <c r="I11" s="171">
        <f>ROUND(F11*(G11+H11),2)</f>
        <v>0</v>
      </c>
      <c r="J11" s="169">
        <f>ROUND(F11*(N11),2)</f>
        <v>264.33999999999997</v>
      </c>
      <c r="K11" s="1">
        <f>ROUND(F11*(O11),2)</f>
        <v>0</v>
      </c>
      <c r="L11" s="1">
        <f>ROUND(F11*(G11),2)</f>
        <v>0</v>
      </c>
      <c r="M11" s="1"/>
      <c r="N11" s="1">
        <v>26.54</v>
      </c>
      <c r="O11" s="1"/>
      <c r="P11" s="161"/>
      <c r="Q11" s="174"/>
      <c r="R11" s="174"/>
      <c r="S11" s="150"/>
      <c r="V11" s="175"/>
      <c r="Z11">
        <v>0</v>
      </c>
    </row>
    <row r="12" spans="1:26" ht="24.95" customHeight="1" x14ac:dyDescent="0.25">
      <c r="A12" s="172"/>
      <c r="B12" s="169" t="s">
        <v>92</v>
      </c>
      <c r="C12" s="173" t="s">
        <v>96</v>
      </c>
      <c r="D12" s="169" t="s">
        <v>97</v>
      </c>
      <c r="E12" s="169" t="s">
        <v>95</v>
      </c>
      <c r="F12" s="170">
        <v>9.9600000000000009</v>
      </c>
      <c r="G12" s="171"/>
      <c r="H12" s="171"/>
      <c r="I12" s="171">
        <f>ROUND(F12*(G12+H12),2)</f>
        <v>0</v>
      </c>
      <c r="J12" s="169">
        <f>ROUND(F12*(N12),2)</f>
        <v>17.03</v>
      </c>
      <c r="K12" s="1">
        <f>ROUND(F12*(O12),2)</f>
        <v>0</v>
      </c>
      <c r="L12" s="1">
        <f>ROUND(F12*(G12),2)</f>
        <v>0</v>
      </c>
      <c r="M12" s="1"/>
      <c r="N12" s="1">
        <v>1.71</v>
      </c>
      <c r="O12" s="1"/>
      <c r="P12" s="161"/>
      <c r="Q12" s="174"/>
      <c r="R12" s="174"/>
      <c r="S12" s="150"/>
      <c r="V12" s="175"/>
      <c r="Z12">
        <v>0</v>
      </c>
    </row>
    <row r="13" spans="1:26" ht="24.95" customHeight="1" x14ac:dyDescent="0.25">
      <c r="A13" s="172"/>
      <c r="B13" s="169" t="s">
        <v>92</v>
      </c>
      <c r="C13" s="173" t="s">
        <v>98</v>
      </c>
      <c r="D13" s="169" t="s">
        <v>99</v>
      </c>
      <c r="E13" s="169" t="s">
        <v>95</v>
      </c>
      <c r="F13" s="170">
        <v>9.9600000000000009</v>
      </c>
      <c r="G13" s="171"/>
      <c r="H13" s="171"/>
      <c r="I13" s="171">
        <f>ROUND(F13*(G13+H13),2)</f>
        <v>0</v>
      </c>
      <c r="J13" s="169">
        <f>ROUND(F13*(N13),2)</f>
        <v>86.65</v>
      </c>
      <c r="K13" s="1">
        <f>ROUND(F13*(O13),2)</f>
        <v>0</v>
      </c>
      <c r="L13" s="1">
        <f>ROUND(F13*(G13),2)</f>
        <v>0</v>
      </c>
      <c r="M13" s="1"/>
      <c r="N13" s="1">
        <v>8.6999999999999993</v>
      </c>
      <c r="O13" s="1"/>
      <c r="P13" s="161"/>
      <c r="Q13" s="174"/>
      <c r="R13" s="174"/>
      <c r="S13" s="150"/>
      <c r="V13" s="175"/>
      <c r="Z13">
        <v>0</v>
      </c>
    </row>
    <row r="14" spans="1:26" ht="24.95" customHeight="1" x14ac:dyDescent="0.25">
      <c r="A14" s="172"/>
      <c r="B14" s="169" t="s">
        <v>92</v>
      </c>
      <c r="C14" s="173" t="s">
        <v>100</v>
      </c>
      <c r="D14" s="169" t="s">
        <v>101</v>
      </c>
      <c r="E14" s="169" t="s">
        <v>95</v>
      </c>
      <c r="F14" s="170">
        <v>9.9600000000000009</v>
      </c>
      <c r="G14" s="171"/>
      <c r="H14" s="171"/>
      <c r="I14" s="171">
        <f>ROUND(F14*(G14+H14),2)</f>
        <v>0</v>
      </c>
      <c r="J14" s="169">
        <f>ROUND(F14*(N14),2)</f>
        <v>10.06</v>
      </c>
      <c r="K14" s="1">
        <f>ROUND(F14*(O14),2)</f>
        <v>0</v>
      </c>
      <c r="L14" s="1">
        <f>ROUND(F14*(G14),2)</f>
        <v>0</v>
      </c>
      <c r="M14" s="1"/>
      <c r="N14" s="1">
        <v>1.01</v>
      </c>
      <c r="O14" s="1"/>
      <c r="P14" s="161"/>
      <c r="Q14" s="174"/>
      <c r="R14" s="174"/>
      <c r="S14" s="150"/>
      <c r="V14" s="175"/>
      <c r="Z14">
        <v>0</v>
      </c>
    </row>
    <row r="15" spans="1:26" x14ac:dyDescent="0.25">
      <c r="A15" s="150"/>
      <c r="B15" s="150"/>
      <c r="C15" s="150"/>
      <c r="D15" s="150" t="s">
        <v>65</v>
      </c>
      <c r="E15" s="150"/>
      <c r="F15" s="168"/>
      <c r="G15" s="153"/>
      <c r="H15" s="153">
        <f>ROUND((SUM(M10:M14))/1,2)</f>
        <v>0</v>
      </c>
      <c r="I15" s="153">
        <f>ROUND((SUM(I10:I14))/1,2)</f>
        <v>0</v>
      </c>
      <c r="J15" s="150"/>
      <c r="K15" s="150"/>
      <c r="L15" s="150">
        <f>ROUND((SUM(L10:L14))/1,2)</f>
        <v>0</v>
      </c>
      <c r="M15" s="150">
        <f>ROUND((SUM(M10:M14))/1,2)</f>
        <v>0</v>
      </c>
      <c r="N15" s="150"/>
      <c r="O15" s="150"/>
      <c r="P15" s="176">
        <f>ROUND((SUM(P10:P14))/1,2)</f>
        <v>0</v>
      </c>
      <c r="Q15" s="147"/>
      <c r="R15" s="147"/>
      <c r="S15" s="176">
        <f>ROUND((SUM(S10:S14))/1,2)</f>
        <v>0</v>
      </c>
      <c r="T15" s="147"/>
      <c r="U15" s="147"/>
      <c r="V15" s="147"/>
      <c r="W15" s="147"/>
      <c r="X15" s="147"/>
      <c r="Y15" s="147"/>
      <c r="Z15" s="147"/>
    </row>
    <row r="16" spans="1:26" x14ac:dyDescent="0.25">
      <c r="A16" s="1"/>
      <c r="B16" s="1"/>
      <c r="C16" s="1"/>
      <c r="D16" s="1"/>
      <c r="E16" s="1"/>
      <c r="F16" s="161"/>
      <c r="G16" s="143"/>
      <c r="H16" s="143"/>
      <c r="I16" s="143"/>
      <c r="J16" s="1"/>
      <c r="K16" s="1"/>
      <c r="L16" s="1"/>
      <c r="M16" s="1"/>
      <c r="N16" s="1"/>
      <c r="O16" s="1"/>
      <c r="P16" s="1"/>
      <c r="S16" s="1"/>
    </row>
    <row r="17" spans="1:26" x14ac:dyDescent="0.25">
      <c r="A17" s="150"/>
      <c r="B17" s="150"/>
      <c r="C17" s="150"/>
      <c r="D17" s="150" t="s">
        <v>66</v>
      </c>
      <c r="E17" s="150"/>
      <c r="F17" s="168"/>
      <c r="G17" s="151"/>
      <c r="H17" s="151"/>
      <c r="I17" s="151"/>
      <c r="J17" s="150"/>
      <c r="K17" s="150"/>
      <c r="L17" s="150"/>
      <c r="M17" s="150"/>
      <c r="N17" s="150"/>
      <c r="O17" s="150"/>
      <c r="P17" s="150"/>
      <c r="Q17" s="147"/>
      <c r="R17" s="147"/>
      <c r="S17" s="150"/>
      <c r="T17" s="147"/>
      <c r="U17" s="147"/>
      <c r="V17" s="147"/>
      <c r="W17" s="147"/>
      <c r="X17" s="147"/>
      <c r="Y17" s="147"/>
      <c r="Z17" s="147"/>
    </row>
    <row r="18" spans="1:26" ht="24.95" customHeight="1" x14ac:dyDescent="0.25">
      <c r="A18" s="172"/>
      <c r="B18" s="169" t="s">
        <v>102</v>
      </c>
      <c r="C18" s="173" t="s">
        <v>103</v>
      </c>
      <c r="D18" s="169" t="s">
        <v>104</v>
      </c>
      <c r="E18" s="169" t="s">
        <v>95</v>
      </c>
      <c r="F18" s="170">
        <v>8.39</v>
      </c>
      <c r="G18" s="171"/>
      <c r="H18" s="171"/>
      <c r="I18" s="171">
        <f>ROUND(F18*(G18+H18),2)</f>
        <v>0</v>
      </c>
      <c r="J18" s="169">
        <f>ROUND(F18*(N18),2)</f>
        <v>355.48</v>
      </c>
      <c r="K18" s="1">
        <f>ROUND(F18*(O18),2)</f>
        <v>0</v>
      </c>
      <c r="L18" s="1">
        <f>ROUND(F18*(G18),2)</f>
        <v>0</v>
      </c>
      <c r="M18" s="1"/>
      <c r="N18" s="1">
        <v>42.37</v>
      </c>
      <c r="O18" s="1"/>
      <c r="P18" s="168">
        <v>2.0699999999999998</v>
      </c>
      <c r="Q18" s="174"/>
      <c r="R18" s="174">
        <v>2.0699999999999998</v>
      </c>
      <c r="S18" s="150">
        <f>ROUND(F18*(R18),3)</f>
        <v>17.367000000000001</v>
      </c>
      <c r="V18" s="175"/>
      <c r="Z18">
        <v>0</v>
      </c>
    </row>
    <row r="19" spans="1:26" ht="24.95" customHeight="1" x14ac:dyDescent="0.25">
      <c r="A19" s="172"/>
      <c r="B19" s="169" t="s">
        <v>102</v>
      </c>
      <c r="C19" s="173" t="s">
        <v>105</v>
      </c>
      <c r="D19" s="169" t="s">
        <v>106</v>
      </c>
      <c r="E19" s="169" t="s">
        <v>95</v>
      </c>
      <c r="F19" s="170">
        <v>4.1900000000000004</v>
      </c>
      <c r="G19" s="171"/>
      <c r="H19" s="171"/>
      <c r="I19" s="171">
        <f>ROUND(F19*(G19+H19),2)</f>
        <v>0</v>
      </c>
      <c r="J19" s="169">
        <f>ROUND(F19*(N19),2)</f>
        <v>404.92</v>
      </c>
      <c r="K19" s="1">
        <f>ROUND(F19*(O19),2)</f>
        <v>0</v>
      </c>
      <c r="L19" s="1">
        <f>ROUND(F19*(G19),2)</f>
        <v>0</v>
      </c>
      <c r="M19" s="1"/>
      <c r="N19" s="1">
        <v>96.64</v>
      </c>
      <c r="O19" s="1"/>
      <c r="P19" s="168">
        <v>2.4178999999999999</v>
      </c>
      <c r="Q19" s="174"/>
      <c r="R19" s="174">
        <v>2.4178999999999999</v>
      </c>
      <c r="S19" s="150">
        <f>ROUND(F19*(R19),3)</f>
        <v>10.131</v>
      </c>
      <c r="V19" s="175"/>
      <c r="Z19">
        <v>0</v>
      </c>
    </row>
    <row r="20" spans="1:26" ht="24.95" customHeight="1" x14ac:dyDescent="0.25">
      <c r="A20" s="172"/>
      <c r="B20" s="169" t="s">
        <v>102</v>
      </c>
      <c r="C20" s="173" t="s">
        <v>107</v>
      </c>
      <c r="D20" s="169" t="s">
        <v>108</v>
      </c>
      <c r="E20" s="169" t="s">
        <v>109</v>
      </c>
      <c r="F20" s="170">
        <v>6.4329999999999998</v>
      </c>
      <c r="G20" s="171"/>
      <c r="H20" s="171"/>
      <c r="I20" s="171">
        <f>ROUND(F20*(G20+H20),2)</f>
        <v>0</v>
      </c>
      <c r="J20" s="169">
        <f>ROUND(F20*(N20),2)</f>
        <v>85.75</v>
      </c>
      <c r="K20" s="1">
        <f>ROUND(F20*(O20),2)</f>
        <v>0</v>
      </c>
      <c r="L20" s="1">
        <f>ROUND(F20*(G20),2)</f>
        <v>0</v>
      </c>
      <c r="M20" s="1"/>
      <c r="N20" s="1">
        <v>13.33</v>
      </c>
      <c r="O20" s="1"/>
      <c r="P20" s="168">
        <v>4.0699999999999998E-3</v>
      </c>
      <c r="Q20" s="174"/>
      <c r="R20" s="174">
        <v>4.0699999999999998E-3</v>
      </c>
      <c r="S20" s="150">
        <f>ROUND(F20*(R20),3)</f>
        <v>2.5999999999999999E-2</v>
      </c>
      <c r="V20" s="175"/>
      <c r="Z20">
        <v>0</v>
      </c>
    </row>
    <row r="21" spans="1:26" ht="24.95" customHeight="1" x14ac:dyDescent="0.25">
      <c r="A21" s="172"/>
      <c r="B21" s="169" t="s">
        <v>102</v>
      </c>
      <c r="C21" s="173" t="s">
        <v>110</v>
      </c>
      <c r="D21" s="169" t="s">
        <v>111</v>
      </c>
      <c r="E21" s="169" t="s">
        <v>109</v>
      </c>
      <c r="F21" s="170">
        <v>6.4329999999999998</v>
      </c>
      <c r="G21" s="171"/>
      <c r="H21" s="171"/>
      <c r="I21" s="171">
        <f>ROUND(F21*(G21+H21),2)</f>
        <v>0</v>
      </c>
      <c r="J21" s="169">
        <f>ROUND(F21*(N21),2)</f>
        <v>28.95</v>
      </c>
      <c r="K21" s="1">
        <f>ROUND(F21*(O21),2)</f>
        <v>0</v>
      </c>
      <c r="L21" s="1">
        <f>ROUND(F21*(G21),2)</f>
        <v>0</v>
      </c>
      <c r="M21" s="1"/>
      <c r="N21" s="1">
        <v>4.5</v>
      </c>
      <c r="O21" s="1"/>
      <c r="P21" s="161"/>
      <c r="Q21" s="174"/>
      <c r="R21" s="174"/>
      <c r="S21" s="150"/>
      <c r="V21" s="175"/>
      <c r="Z21">
        <v>0</v>
      </c>
    </row>
    <row r="22" spans="1:26" ht="24.95" customHeight="1" x14ac:dyDescent="0.25">
      <c r="A22" s="172"/>
      <c r="B22" s="169" t="s">
        <v>112</v>
      </c>
      <c r="C22" s="173" t="s">
        <v>113</v>
      </c>
      <c r="D22" s="169" t="s">
        <v>114</v>
      </c>
      <c r="E22" s="169" t="s">
        <v>115</v>
      </c>
      <c r="F22" s="170">
        <v>25</v>
      </c>
      <c r="G22" s="171"/>
      <c r="H22" s="171"/>
      <c r="I22" s="171">
        <f>ROUND(F22*(G22+H22),2)</f>
        <v>0</v>
      </c>
      <c r="J22" s="169">
        <f>ROUND(F22*(N22),2)</f>
        <v>177.5</v>
      </c>
      <c r="K22" s="1">
        <f>ROUND(F22*(O22),2)</f>
        <v>0</v>
      </c>
      <c r="L22" s="1">
        <f>ROUND(F22*(G22),2)</f>
        <v>0</v>
      </c>
      <c r="M22" s="1"/>
      <c r="N22" s="1">
        <v>7.1</v>
      </c>
      <c r="O22" s="1"/>
      <c r="P22" s="168">
        <v>0.24678</v>
      </c>
      <c r="Q22" s="174"/>
      <c r="R22" s="174">
        <v>0.24678</v>
      </c>
      <c r="S22" s="150">
        <f>ROUND(F22*(R22),3)</f>
        <v>6.17</v>
      </c>
      <c r="V22" s="175"/>
      <c r="Z22">
        <v>0</v>
      </c>
    </row>
    <row r="23" spans="1:26" x14ac:dyDescent="0.25">
      <c r="A23" s="150"/>
      <c r="B23" s="150"/>
      <c r="C23" s="150"/>
      <c r="D23" s="150" t="s">
        <v>66</v>
      </c>
      <c r="E23" s="150"/>
      <c r="F23" s="168"/>
      <c r="G23" s="153"/>
      <c r="H23" s="153">
        <f>ROUND((SUM(M17:M22))/1,2)</f>
        <v>0</v>
      </c>
      <c r="I23" s="153">
        <f>ROUND((SUM(I17:I22))/1,2)</f>
        <v>0</v>
      </c>
      <c r="J23" s="150"/>
      <c r="K23" s="150"/>
      <c r="L23" s="150">
        <f>ROUND((SUM(L17:L22))/1,2)</f>
        <v>0</v>
      </c>
      <c r="M23" s="150">
        <f>ROUND((SUM(M17:M22))/1,2)</f>
        <v>0</v>
      </c>
      <c r="N23" s="150"/>
      <c r="O23" s="150"/>
      <c r="P23" s="176">
        <f>ROUND((SUM(P17:P22))/1,2)</f>
        <v>4.74</v>
      </c>
      <c r="Q23" s="147"/>
      <c r="R23" s="147"/>
      <c r="S23" s="176">
        <f>ROUND((SUM(S17:S22))/1,2)</f>
        <v>33.69</v>
      </c>
      <c r="T23" s="147"/>
      <c r="U23" s="147"/>
      <c r="V23" s="147"/>
      <c r="W23" s="147"/>
      <c r="X23" s="147"/>
      <c r="Y23" s="147"/>
      <c r="Z23" s="147"/>
    </row>
    <row r="24" spans="1:26" x14ac:dyDescent="0.25">
      <c r="A24" s="1"/>
      <c r="B24" s="1"/>
      <c r="C24" s="1"/>
      <c r="D24" s="1"/>
      <c r="E24" s="1"/>
      <c r="F24" s="161"/>
      <c r="G24" s="143"/>
      <c r="H24" s="143"/>
      <c r="I24" s="143"/>
      <c r="J24" s="1"/>
      <c r="K24" s="1"/>
      <c r="L24" s="1"/>
      <c r="M24" s="1"/>
      <c r="N24" s="1"/>
      <c r="O24" s="1"/>
      <c r="P24" s="1"/>
      <c r="S24" s="1"/>
    </row>
    <row r="25" spans="1:26" x14ac:dyDescent="0.25">
      <c r="A25" s="150"/>
      <c r="B25" s="150"/>
      <c r="C25" s="150"/>
      <c r="D25" s="150" t="s">
        <v>67</v>
      </c>
      <c r="E25" s="150"/>
      <c r="F25" s="168"/>
      <c r="G25" s="151"/>
      <c r="H25" s="151"/>
      <c r="I25" s="151"/>
      <c r="J25" s="150"/>
      <c r="K25" s="150"/>
      <c r="L25" s="150"/>
      <c r="M25" s="150"/>
      <c r="N25" s="150"/>
      <c r="O25" s="150"/>
      <c r="P25" s="150"/>
      <c r="Q25" s="147"/>
      <c r="R25" s="147"/>
      <c r="S25" s="150"/>
      <c r="T25" s="147"/>
      <c r="U25" s="147"/>
      <c r="V25" s="147"/>
      <c r="W25" s="147"/>
      <c r="X25" s="147"/>
      <c r="Y25" s="147"/>
      <c r="Z25" s="147"/>
    </row>
    <row r="26" spans="1:26" ht="24.95" customHeight="1" x14ac:dyDescent="0.25">
      <c r="A26" s="172"/>
      <c r="B26" s="169" t="s">
        <v>102</v>
      </c>
      <c r="C26" s="173" t="s">
        <v>116</v>
      </c>
      <c r="D26" s="169" t="s">
        <v>117</v>
      </c>
      <c r="E26" s="169" t="s">
        <v>95</v>
      </c>
      <c r="F26" s="170">
        <v>0.63</v>
      </c>
      <c r="G26" s="171"/>
      <c r="H26" s="171"/>
      <c r="I26" s="171">
        <f>ROUND(F26*(G26+H26),2)</f>
        <v>0</v>
      </c>
      <c r="J26" s="169">
        <f>ROUND(F26*(N26),2)</f>
        <v>143.72</v>
      </c>
      <c r="K26" s="1">
        <f>ROUND(F26*(O26),2)</f>
        <v>0</v>
      </c>
      <c r="L26" s="1">
        <f>ROUND(F26*(G26),2)</f>
        <v>0</v>
      </c>
      <c r="M26" s="1"/>
      <c r="N26" s="1">
        <v>228.12</v>
      </c>
      <c r="O26" s="1"/>
      <c r="P26" s="168">
        <v>1.8339400000000001</v>
      </c>
      <c r="Q26" s="174"/>
      <c r="R26" s="174">
        <v>1.8339400000000001</v>
      </c>
      <c r="S26" s="150">
        <f>ROUND(F26*(R26),3)</f>
        <v>1.155</v>
      </c>
      <c r="V26" s="175"/>
      <c r="Z26">
        <v>0</v>
      </c>
    </row>
    <row r="27" spans="1:26" x14ac:dyDescent="0.25">
      <c r="A27" s="150"/>
      <c r="B27" s="150"/>
      <c r="C27" s="150"/>
      <c r="D27" s="150" t="s">
        <v>67</v>
      </c>
      <c r="E27" s="150"/>
      <c r="F27" s="168"/>
      <c r="G27" s="153"/>
      <c r="H27" s="153">
        <f>ROUND((SUM(M25:M26))/1,2)</f>
        <v>0</v>
      </c>
      <c r="I27" s="153">
        <f>ROUND((SUM(I25:I26))/1,2)</f>
        <v>0</v>
      </c>
      <c r="J27" s="150"/>
      <c r="K27" s="150"/>
      <c r="L27" s="150">
        <f>ROUND((SUM(L25:L26))/1,2)</f>
        <v>0</v>
      </c>
      <c r="M27" s="150">
        <f>ROUND((SUM(M25:M26))/1,2)</f>
        <v>0</v>
      </c>
      <c r="N27" s="150"/>
      <c r="O27" s="150"/>
      <c r="P27" s="176">
        <f>ROUND((SUM(P25:P26))/1,2)</f>
        <v>1.83</v>
      </c>
      <c r="Q27" s="147"/>
      <c r="R27" s="147"/>
      <c r="S27" s="176">
        <f>ROUND((SUM(S25:S26))/1,2)</f>
        <v>1.1599999999999999</v>
      </c>
      <c r="T27" s="147"/>
      <c r="U27" s="147"/>
      <c r="V27" s="147"/>
      <c r="W27" s="147"/>
      <c r="X27" s="147"/>
      <c r="Y27" s="147"/>
      <c r="Z27" s="147"/>
    </row>
    <row r="28" spans="1:26" x14ac:dyDescent="0.25">
      <c r="A28" s="1"/>
      <c r="B28" s="1"/>
      <c r="C28" s="1"/>
      <c r="D28" s="1"/>
      <c r="E28" s="1"/>
      <c r="F28" s="161"/>
      <c r="G28" s="143"/>
      <c r="H28" s="143"/>
      <c r="I28" s="143"/>
      <c r="J28" s="1"/>
      <c r="K28" s="1"/>
      <c r="L28" s="1"/>
      <c r="M28" s="1"/>
      <c r="N28" s="1"/>
      <c r="O28" s="1"/>
      <c r="P28" s="1"/>
      <c r="S28" s="1"/>
    </row>
    <row r="29" spans="1:26" x14ac:dyDescent="0.25">
      <c r="A29" s="150"/>
      <c r="B29" s="150"/>
      <c r="C29" s="150"/>
      <c r="D29" s="150" t="s">
        <v>68</v>
      </c>
      <c r="E29" s="150"/>
      <c r="F29" s="168"/>
      <c r="G29" s="151"/>
      <c r="H29" s="151"/>
      <c r="I29" s="151"/>
      <c r="J29" s="150"/>
      <c r="K29" s="150"/>
      <c r="L29" s="150"/>
      <c r="M29" s="150"/>
      <c r="N29" s="150"/>
      <c r="O29" s="150"/>
      <c r="P29" s="150"/>
      <c r="Q29" s="147"/>
      <c r="R29" s="147"/>
      <c r="S29" s="150"/>
      <c r="T29" s="147"/>
      <c r="U29" s="147"/>
      <c r="V29" s="147"/>
      <c r="W29" s="147"/>
      <c r="X29" s="147"/>
      <c r="Y29" s="147"/>
      <c r="Z29" s="147"/>
    </row>
    <row r="30" spans="1:26" ht="24.95" customHeight="1" x14ac:dyDescent="0.25">
      <c r="A30" s="172"/>
      <c r="B30" s="169" t="s">
        <v>102</v>
      </c>
      <c r="C30" s="173" t="s">
        <v>118</v>
      </c>
      <c r="D30" s="169" t="s">
        <v>119</v>
      </c>
      <c r="E30" s="169" t="s">
        <v>95</v>
      </c>
      <c r="F30" s="170">
        <v>2.6</v>
      </c>
      <c r="G30" s="171"/>
      <c r="H30" s="171"/>
      <c r="I30" s="171">
        <f t="shared" ref="I30:I35" si="0">ROUND(F30*(G30+H30),2)</f>
        <v>0</v>
      </c>
      <c r="J30" s="169">
        <f t="shared" ref="J30:J35" si="1">ROUND(F30*(N30),2)</f>
        <v>319.05</v>
      </c>
      <c r="K30" s="1">
        <f t="shared" ref="K30:K35" si="2">ROUND(F30*(O30),2)</f>
        <v>0</v>
      </c>
      <c r="L30" s="1">
        <f t="shared" ref="L30:L35" si="3">ROUND(F30*(G30),2)</f>
        <v>0</v>
      </c>
      <c r="M30" s="1"/>
      <c r="N30" s="1">
        <v>122.71</v>
      </c>
      <c r="O30" s="1"/>
      <c r="P30" s="168">
        <v>2.21319</v>
      </c>
      <c r="Q30" s="174"/>
      <c r="R30" s="174">
        <v>2.21319</v>
      </c>
      <c r="S30" s="150">
        <f>ROUND(F30*(R30),3)</f>
        <v>5.7539999999999996</v>
      </c>
      <c r="V30" s="175"/>
      <c r="Z30">
        <v>0</v>
      </c>
    </row>
    <row r="31" spans="1:26" ht="24.95" customHeight="1" x14ac:dyDescent="0.25">
      <c r="A31" s="172"/>
      <c r="B31" s="169" t="s">
        <v>102</v>
      </c>
      <c r="C31" s="173" t="s">
        <v>120</v>
      </c>
      <c r="D31" s="169" t="s">
        <v>121</v>
      </c>
      <c r="E31" s="169" t="s">
        <v>122</v>
      </c>
      <c r="F31" s="170">
        <v>1.4999999999999999E-2</v>
      </c>
      <c r="G31" s="171"/>
      <c r="H31" s="171"/>
      <c r="I31" s="171">
        <f t="shared" si="0"/>
        <v>0</v>
      </c>
      <c r="J31" s="169">
        <f t="shared" si="1"/>
        <v>21.92</v>
      </c>
      <c r="K31" s="1">
        <f t="shared" si="2"/>
        <v>0</v>
      </c>
      <c r="L31" s="1">
        <f t="shared" si="3"/>
        <v>0</v>
      </c>
      <c r="M31" s="1"/>
      <c r="N31" s="1">
        <v>1461.25</v>
      </c>
      <c r="O31" s="1"/>
      <c r="P31" s="168">
        <v>1.20296</v>
      </c>
      <c r="Q31" s="174"/>
      <c r="R31" s="174">
        <v>1.20296</v>
      </c>
      <c r="S31" s="150">
        <f>ROUND(F31*(R31),3)</f>
        <v>1.7999999999999999E-2</v>
      </c>
      <c r="V31" s="175"/>
      <c r="Z31">
        <v>0</v>
      </c>
    </row>
    <row r="32" spans="1:26" ht="24.95" customHeight="1" x14ac:dyDescent="0.25">
      <c r="A32" s="172"/>
      <c r="B32" s="169" t="s">
        <v>102</v>
      </c>
      <c r="C32" s="173" t="s">
        <v>123</v>
      </c>
      <c r="D32" s="169" t="s">
        <v>124</v>
      </c>
      <c r="E32" s="169" t="s">
        <v>109</v>
      </c>
      <c r="F32" s="170">
        <v>1.61</v>
      </c>
      <c r="G32" s="171"/>
      <c r="H32" s="171"/>
      <c r="I32" s="171">
        <f t="shared" si="0"/>
        <v>0</v>
      </c>
      <c r="J32" s="169">
        <f t="shared" si="1"/>
        <v>38.25</v>
      </c>
      <c r="K32" s="1">
        <f t="shared" si="2"/>
        <v>0</v>
      </c>
      <c r="L32" s="1">
        <f t="shared" si="3"/>
        <v>0</v>
      </c>
      <c r="M32" s="1"/>
      <c r="N32" s="1">
        <v>23.76</v>
      </c>
      <c r="O32" s="1"/>
      <c r="P32" s="168">
        <v>8.4600000000000005E-3</v>
      </c>
      <c r="Q32" s="174"/>
      <c r="R32" s="174">
        <v>8.4600000000000005E-3</v>
      </c>
      <c r="S32" s="150">
        <f>ROUND(F32*(R32),3)</f>
        <v>1.4E-2</v>
      </c>
      <c r="V32" s="175"/>
      <c r="Z32">
        <v>0</v>
      </c>
    </row>
    <row r="33" spans="1:26" ht="24.95" customHeight="1" x14ac:dyDescent="0.25">
      <c r="A33" s="172"/>
      <c r="B33" s="169" t="s">
        <v>102</v>
      </c>
      <c r="C33" s="173" t="s">
        <v>125</v>
      </c>
      <c r="D33" s="169" t="s">
        <v>126</v>
      </c>
      <c r="E33" s="169" t="s">
        <v>109</v>
      </c>
      <c r="F33" s="170">
        <v>1.61</v>
      </c>
      <c r="G33" s="171"/>
      <c r="H33" s="171"/>
      <c r="I33" s="171">
        <f t="shared" si="0"/>
        <v>0</v>
      </c>
      <c r="J33" s="169">
        <f t="shared" si="1"/>
        <v>7.62</v>
      </c>
      <c r="K33" s="1">
        <f t="shared" si="2"/>
        <v>0</v>
      </c>
      <c r="L33" s="1">
        <f t="shared" si="3"/>
        <v>0</v>
      </c>
      <c r="M33" s="1"/>
      <c r="N33" s="1">
        <v>4.7300000000000004</v>
      </c>
      <c r="O33" s="1"/>
      <c r="P33" s="161"/>
      <c r="Q33" s="174"/>
      <c r="R33" s="174"/>
      <c r="S33" s="150"/>
      <c r="V33" s="175"/>
      <c r="Z33">
        <v>0</v>
      </c>
    </row>
    <row r="34" spans="1:26" ht="24.95" customHeight="1" x14ac:dyDescent="0.25">
      <c r="A34" s="172"/>
      <c r="B34" s="169" t="s">
        <v>102</v>
      </c>
      <c r="C34" s="173" t="s">
        <v>127</v>
      </c>
      <c r="D34" s="169" t="s">
        <v>128</v>
      </c>
      <c r="E34" s="169" t="s">
        <v>109</v>
      </c>
      <c r="F34" s="170">
        <v>1.1200000000000001</v>
      </c>
      <c r="G34" s="171"/>
      <c r="H34" s="171"/>
      <c r="I34" s="171">
        <f t="shared" si="0"/>
        <v>0</v>
      </c>
      <c r="J34" s="169">
        <f t="shared" si="1"/>
        <v>15.85</v>
      </c>
      <c r="K34" s="1">
        <f t="shared" si="2"/>
        <v>0</v>
      </c>
      <c r="L34" s="1">
        <f t="shared" si="3"/>
        <v>0</v>
      </c>
      <c r="M34" s="1"/>
      <c r="N34" s="1">
        <v>14.15</v>
      </c>
      <c r="O34" s="1"/>
      <c r="P34" s="168">
        <v>4.3100000000000005E-3</v>
      </c>
      <c r="Q34" s="174"/>
      <c r="R34" s="174">
        <v>4.3100000000000005E-3</v>
      </c>
      <c r="S34" s="150">
        <f>ROUND(F34*(R34),3)</f>
        <v>5.0000000000000001E-3</v>
      </c>
      <c r="V34" s="175"/>
      <c r="Z34">
        <v>0</v>
      </c>
    </row>
    <row r="35" spans="1:26" ht="24.95" customHeight="1" x14ac:dyDescent="0.25">
      <c r="A35" s="172"/>
      <c r="B35" s="169" t="s">
        <v>102</v>
      </c>
      <c r="C35" s="173" t="s">
        <v>129</v>
      </c>
      <c r="D35" s="169" t="s">
        <v>130</v>
      </c>
      <c r="E35" s="169" t="s">
        <v>109</v>
      </c>
      <c r="F35" s="170">
        <v>1.1200000000000001</v>
      </c>
      <c r="G35" s="171"/>
      <c r="H35" s="171"/>
      <c r="I35" s="171">
        <f t="shared" si="0"/>
        <v>0</v>
      </c>
      <c r="J35" s="169">
        <f t="shared" si="1"/>
        <v>4.01</v>
      </c>
      <c r="K35" s="1">
        <f t="shared" si="2"/>
        <v>0</v>
      </c>
      <c r="L35" s="1">
        <f t="shared" si="3"/>
        <v>0</v>
      </c>
      <c r="M35" s="1"/>
      <c r="N35" s="1">
        <v>3.58</v>
      </c>
      <c r="O35" s="1"/>
      <c r="P35" s="161"/>
      <c r="Q35" s="174"/>
      <c r="R35" s="174"/>
      <c r="S35" s="150"/>
      <c r="V35" s="175"/>
      <c r="Z35">
        <v>0</v>
      </c>
    </row>
    <row r="36" spans="1:26" x14ac:dyDescent="0.25">
      <c r="A36" s="150"/>
      <c r="B36" s="150"/>
      <c r="C36" s="150"/>
      <c r="D36" s="150" t="s">
        <v>68</v>
      </c>
      <c r="E36" s="150"/>
      <c r="F36" s="168"/>
      <c r="G36" s="153"/>
      <c r="H36" s="153">
        <f>ROUND((SUM(M29:M35))/1,2)</f>
        <v>0</v>
      </c>
      <c r="I36" s="153">
        <f>ROUND((SUM(I29:I35))/1,2)</f>
        <v>0</v>
      </c>
      <c r="J36" s="150"/>
      <c r="K36" s="150"/>
      <c r="L36" s="150">
        <f>ROUND((SUM(L29:L35))/1,2)</f>
        <v>0</v>
      </c>
      <c r="M36" s="150">
        <f>ROUND((SUM(M29:M35))/1,2)</f>
        <v>0</v>
      </c>
      <c r="N36" s="150"/>
      <c r="O36" s="150"/>
      <c r="P36" s="176">
        <f>ROUND((SUM(P29:P35))/1,2)</f>
        <v>3.43</v>
      </c>
      <c r="Q36" s="147"/>
      <c r="R36" s="147"/>
      <c r="S36" s="176">
        <f>ROUND((SUM(S29:S35))/1,2)</f>
        <v>5.79</v>
      </c>
      <c r="T36" s="147"/>
      <c r="U36" s="147"/>
      <c r="V36" s="147"/>
      <c r="W36" s="147"/>
      <c r="X36" s="147"/>
      <c r="Y36" s="147"/>
      <c r="Z36" s="147"/>
    </row>
    <row r="37" spans="1:26" x14ac:dyDescent="0.25">
      <c r="A37" s="1"/>
      <c r="B37" s="1"/>
      <c r="C37" s="1"/>
      <c r="D37" s="1"/>
      <c r="E37" s="1"/>
      <c r="F37" s="161"/>
      <c r="G37" s="143"/>
      <c r="H37" s="143"/>
      <c r="I37" s="143"/>
      <c r="J37" s="1"/>
      <c r="K37" s="1"/>
      <c r="L37" s="1"/>
      <c r="M37" s="1"/>
      <c r="N37" s="1"/>
      <c r="O37" s="1"/>
      <c r="P37" s="1"/>
      <c r="S37" s="1"/>
    </row>
    <row r="38" spans="1:26" x14ac:dyDescent="0.25">
      <c r="A38" s="150"/>
      <c r="B38" s="150"/>
      <c r="C38" s="150"/>
      <c r="D38" s="150" t="s">
        <v>69</v>
      </c>
      <c r="E38" s="150"/>
      <c r="F38" s="168"/>
      <c r="G38" s="151"/>
      <c r="H38" s="151"/>
      <c r="I38" s="151"/>
      <c r="J38" s="150"/>
      <c r="K38" s="150"/>
      <c r="L38" s="150"/>
      <c r="M38" s="150"/>
      <c r="N38" s="150"/>
      <c r="O38" s="150"/>
      <c r="P38" s="150"/>
      <c r="Q38" s="147"/>
      <c r="R38" s="147"/>
      <c r="S38" s="150"/>
      <c r="T38" s="147"/>
      <c r="U38" s="147"/>
      <c r="V38" s="147"/>
      <c r="W38" s="147"/>
      <c r="X38" s="147"/>
      <c r="Y38" s="147"/>
      <c r="Z38" s="147"/>
    </row>
    <row r="39" spans="1:26" ht="24.95" customHeight="1" x14ac:dyDescent="0.25">
      <c r="A39" s="172"/>
      <c r="B39" s="169" t="s">
        <v>131</v>
      </c>
      <c r="C39" s="173" t="s">
        <v>132</v>
      </c>
      <c r="D39" s="169" t="s">
        <v>133</v>
      </c>
      <c r="E39" s="169" t="s">
        <v>109</v>
      </c>
      <c r="F39" s="170">
        <v>109.25</v>
      </c>
      <c r="G39" s="171"/>
      <c r="H39" s="171"/>
      <c r="I39" s="171">
        <f t="shared" ref="I39:I48" si="4">ROUND(F39*(G39+H39),2)</f>
        <v>0</v>
      </c>
      <c r="J39" s="169">
        <f t="shared" ref="J39:J48" si="5">ROUND(F39*(N39),2)</f>
        <v>233.8</v>
      </c>
      <c r="K39" s="1">
        <f t="shared" ref="K39:K48" si="6">ROUND(F39*(O39),2)</f>
        <v>0</v>
      </c>
      <c r="L39" s="1">
        <f t="shared" ref="L39:L48" si="7">ROUND(F39*(G39),2)</f>
        <v>0</v>
      </c>
      <c r="M39" s="1"/>
      <c r="N39" s="1">
        <v>2.14</v>
      </c>
      <c r="O39" s="1"/>
      <c r="P39" s="161"/>
      <c r="Q39" s="174"/>
      <c r="R39" s="174"/>
      <c r="S39" s="150"/>
      <c r="V39" s="175"/>
      <c r="Z39">
        <v>0</v>
      </c>
    </row>
    <row r="40" spans="1:26" ht="24.95" customHeight="1" x14ac:dyDescent="0.25">
      <c r="A40" s="172"/>
      <c r="B40" s="169" t="s">
        <v>131</v>
      </c>
      <c r="C40" s="173" t="s">
        <v>134</v>
      </c>
      <c r="D40" s="169" t="s">
        <v>135</v>
      </c>
      <c r="E40" s="169" t="s">
        <v>109</v>
      </c>
      <c r="F40" s="170">
        <v>109.25</v>
      </c>
      <c r="G40" s="171"/>
      <c r="H40" s="171"/>
      <c r="I40" s="171">
        <f t="shared" si="4"/>
        <v>0</v>
      </c>
      <c r="J40" s="169">
        <f t="shared" si="5"/>
        <v>1159.1400000000001</v>
      </c>
      <c r="K40" s="1">
        <f t="shared" si="6"/>
        <v>0</v>
      </c>
      <c r="L40" s="1">
        <f t="shared" si="7"/>
        <v>0</v>
      </c>
      <c r="M40" s="1"/>
      <c r="N40" s="1">
        <v>10.61</v>
      </c>
      <c r="O40" s="1"/>
      <c r="P40" s="161"/>
      <c r="Q40" s="174"/>
      <c r="R40" s="174"/>
      <c r="S40" s="150"/>
      <c r="V40" s="175"/>
      <c r="Z40">
        <v>0</v>
      </c>
    </row>
    <row r="41" spans="1:26" ht="24.95" customHeight="1" x14ac:dyDescent="0.25">
      <c r="A41" s="172"/>
      <c r="B41" s="169" t="s">
        <v>131</v>
      </c>
      <c r="C41" s="173" t="s">
        <v>136</v>
      </c>
      <c r="D41" s="169" t="s">
        <v>137</v>
      </c>
      <c r="E41" s="169" t="s">
        <v>109</v>
      </c>
      <c r="F41" s="170">
        <v>109.25</v>
      </c>
      <c r="G41" s="171"/>
      <c r="H41" s="171"/>
      <c r="I41" s="171">
        <f t="shared" si="4"/>
        <v>0</v>
      </c>
      <c r="J41" s="169">
        <f t="shared" si="5"/>
        <v>961.4</v>
      </c>
      <c r="K41" s="1">
        <f t="shared" si="6"/>
        <v>0</v>
      </c>
      <c r="L41" s="1">
        <f t="shared" si="7"/>
        <v>0</v>
      </c>
      <c r="M41" s="1"/>
      <c r="N41" s="1">
        <v>8.8000000000000007</v>
      </c>
      <c r="O41" s="1"/>
      <c r="P41" s="161"/>
      <c r="Q41" s="174"/>
      <c r="R41" s="174"/>
      <c r="S41" s="150"/>
      <c r="V41" s="175"/>
      <c r="Z41">
        <v>0</v>
      </c>
    </row>
    <row r="42" spans="1:26" ht="24.95" customHeight="1" x14ac:dyDescent="0.25">
      <c r="A42" s="172"/>
      <c r="B42" s="169" t="s">
        <v>131</v>
      </c>
      <c r="C42" s="173" t="s">
        <v>138</v>
      </c>
      <c r="D42" s="169" t="s">
        <v>139</v>
      </c>
      <c r="E42" s="169" t="s">
        <v>109</v>
      </c>
      <c r="F42" s="170">
        <v>33.99</v>
      </c>
      <c r="G42" s="171"/>
      <c r="H42" s="171"/>
      <c r="I42" s="171">
        <f t="shared" si="4"/>
        <v>0</v>
      </c>
      <c r="J42" s="169">
        <f t="shared" si="5"/>
        <v>345</v>
      </c>
      <c r="K42" s="1">
        <f t="shared" si="6"/>
        <v>0</v>
      </c>
      <c r="L42" s="1">
        <f t="shared" si="7"/>
        <v>0</v>
      </c>
      <c r="M42" s="1"/>
      <c r="N42" s="1">
        <v>10.15</v>
      </c>
      <c r="O42" s="1"/>
      <c r="P42" s="161"/>
      <c r="Q42" s="174"/>
      <c r="R42" s="174"/>
      <c r="S42" s="150"/>
      <c r="V42" s="175"/>
      <c r="Z42">
        <v>0</v>
      </c>
    </row>
    <row r="43" spans="1:26" ht="24.95" customHeight="1" x14ac:dyDescent="0.25">
      <c r="A43" s="172"/>
      <c r="B43" s="169" t="s">
        <v>131</v>
      </c>
      <c r="C43" s="173" t="s">
        <v>140</v>
      </c>
      <c r="D43" s="169" t="s">
        <v>141</v>
      </c>
      <c r="E43" s="169" t="s">
        <v>109</v>
      </c>
      <c r="F43" s="170">
        <v>33.99</v>
      </c>
      <c r="G43" s="171"/>
      <c r="H43" s="171"/>
      <c r="I43" s="171">
        <f t="shared" si="4"/>
        <v>0</v>
      </c>
      <c r="J43" s="169">
        <f t="shared" si="5"/>
        <v>840.57</v>
      </c>
      <c r="K43" s="1">
        <f t="shared" si="6"/>
        <v>0</v>
      </c>
      <c r="L43" s="1">
        <f t="shared" si="7"/>
        <v>0</v>
      </c>
      <c r="M43" s="1"/>
      <c r="N43" s="1">
        <v>24.73</v>
      </c>
      <c r="O43" s="1"/>
      <c r="P43" s="161"/>
      <c r="Q43" s="174"/>
      <c r="R43" s="174"/>
      <c r="S43" s="150"/>
      <c r="V43" s="175"/>
      <c r="Z43">
        <v>0</v>
      </c>
    </row>
    <row r="44" spans="1:26" ht="24.95" customHeight="1" x14ac:dyDescent="0.25">
      <c r="A44" s="172"/>
      <c r="B44" s="169" t="s">
        <v>131</v>
      </c>
      <c r="C44" s="173" t="s">
        <v>142</v>
      </c>
      <c r="D44" s="169" t="s">
        <v>143</v>
      </c>
      <c r="E44" s="169" t="s">
        <v>109</v>
      </c>
      <c r="F44" s="170">
        <v>33.99</v>
      </c>
      <c r="G44" s="171"/>
      <c r="H44" s="171"/>
      <c r="I44" s="171">
        <f t="shared" si="4"/>
        <v>0</v>
      </c>
      <c r="J44" s="169">
        <f t="shared" si="5"/>
        <v>289.93</v>
      </c>
      <c r="K44" s="1">
        <f t="shared" si="6"/>
        <v>0</v>
      </c>
      <c r="L44" s="1">
        <f t="shared" si="7"/>
        <v>0</v>
      </c>
      <c r="M44" s="1"/>
      <c r="N44" s="1">
        <v>8.5299999999999994</v>
      </c>
      <c r="O44" s="1"/>
      <c r="P44" s="161"/>
      <c r="Q44" s="174"/>
      <c r="R44" s="174"/>
      <c r="S44" s="150"/>
      <c r="V44" s="175"/>
      <c r="Z44">
        <v>0</v>
      </c>
    </row>
    <row r="45" spans="1:26" ht="24.95" customHeight="1" x14ac:dyDescent="0.25">
      <c r="A45" s="172"/>
      <c r="B45" s="169" t="s">
        <v>131</v>
      </c>
      <c r="C45" s="173" t="s">
        <v>144</v>
      </c>
      <c r="D45" s="169" t="s">
        <v>145</v>
      </c>
      <c r="E45" s="169" t="s">
        <v>109</v>
      </c>
      <c r="F45" s="170">
        <v>109.25</v>
      </c>
      <c r="G45" s="171"/>
      <c r="H45" s="171"/>
      <c r="I45" s="171">
        <f t="shared" si="4"/>
        <v>0</v>
      </c>
      <c r="J45" s="169">
        <f t="shared" si="5"/>
        <v>629.28</v>
      </c>
      <c r="K45" s="1">
        <f t="shared" si="6"/>
        <v>0</v>
      </c>
      <c r="L45" s="1">
        <f t="shared" si="7"/>
        <v>0</v>
      </c>
      <c r="M45" s="1"/>
      <c r="N45" s="1">
        <v>5.76</v>
      </c>
      <c r="O45" s="1"/>
      <c r="P45" s="161"/>
      <c r="Q45" s="174"/>
      <c r="R45" s="174"/>
      <c r="S45" s="150"/>
      <c r="V45" s="175"/>
      <c r="Z45">
        <v>0</v>
      </c>
    </row>
    <row r="46" spans="1:26" ht="24.95" customHeight="1" x14ac:dyDescent="0.25">
      <c r="A46" s="172"/>
      <c r="B46" s="169" t="s">
        <v>131</v>
      </c>
      <c r="C46" s="173" t="s">
        <v>146</v>
      </c>
      <c r="D46" s="169" t="s">
        <v>147</v>
      </c>
      <c r="E46" s="169" t="s">
        <v>109</v>
      </c>
      <c r="F46" s="170">
        <v>33.99</v>
      </c>
      <c r="G46" s="171"/>
      <c r="H46" s="171"/>
      <c r="I46" s="171">
        <f t="shared" si="4"/>
        <v>0</v>
      </c>
      <c r="J46" s="169">
        <f t="shared" si="5"/>
        <v>226.03</v>
      </c>
      <c r="K46" s="1">
        <f t="shared" si="6"/>
        <v>0</v>
      </c>
      <c r="L46" s="1">
        <f t="shared" si="7"/>
        <v>0</v>
      </c>
      <c r="M46" s="1"/>
      <c r="N46" s="1">
        <v>6.65</v>
      </c>
      <c r="O46" s="1"/>
      <c r="P46" s="161"/>
      <c r="Q46" s="174"/>
      <c r="R46" s="174"/>
      <c r="S46" s="150"/>
      <c r="V46" s="175"/>
      <c r="Z46">
        <v>0</v>
      </c>
    </row>
    <row r="47" spans="1:26" ht="35.1" customHeight="1" x14ac:dyDescent="0.25">
      <c r="A47" s="172"/>
      <c r="B47" s="169" t="s">
        <v>131</v>
      </c>
      <c r="C47" s="173" t="s">
        <v>148</v>
      </c>
      <c r="D47" s="169" t="s">
        <v>149</v>
      </c>
      <c r="E47" s="169" t="s">
        <v>109</v>
      </c>
      <c r="F47" s="170">
        <v>19.399999999999999</v>
      </c>
      <c r="G47" s="171"/>
      <c r="H47" s="171"/>
      <c r="I47" s="171">
        <f t="shared" si="4"/>
        <v>0</v>
      </c>
      <c r="J47" s="169">
        <f t="shared" si="5"/>
        <v>31.04</v>
      </c>
      <c r="K47" s="1">
        <f t="shared" si="6"/>
        <v>0</v>
      </c>
      <c r="L47" s="1">
        <f t="shared" si="7"/>
        <v>0</v>
      </c>
      <c r="M47" s="1"/>
      <c r="N47" s="1">
        <v>1.6</v>
      </c>
      <c r="O47" s="1"/>
      <c r="P47" s="161"/>
      <c r="Q47" s="174"/>
      <c r="R47" s="174"/>
      <c r="S47" s="150"/>
      <c r="V47" s="175"/>
      <c r="Z47">
        <v>0</v>
      </c>
    </row>
    <row r="48" spans="1:26" ht="24.95" customHeight="1" x14ac:dyDescent="0.25">
      <c r="A48" s="172"/>
      <c r="B48" s="169" t="s">
        <v>131</v>
      </c>
      <c r="C48" s="173" t="s">
        <v>150</v>
      </c>
      <c r="D48" s="169" t="s">
        <v>151</v>
      </c>
      <c r="E48" s="169" t="s">
        <v>109</v>
      </c>
      <c r="F48" s="170">
        <v>143.24</v>
      </c>
      <c r="G48" s="171"/>
      <c r="H48" s="171"/>
      <c r="I48" s="171">
        <f t="shared" si="4"/>
        <v>0</v>
      </c>
      <c r="J48" s="169">
        <f t="shared" si="5"/>
        <v>197.67</v>
      </c>
      <c r="K48" s="1">
        <f t="shared" si="6"/>
        <v>0</v>
      </c>
      <c r="L48" s="1">
        <f t="shared" si="7"/>
        <v>0</v>
      </c>
      <c r="M48" s="1"/>
      <c r="N48" s="1">
        <v>1.38</v>
      </c>
      <c r="O48" s="1"/>
      <c r="P48" s="161"/>
      <c r="Q48" s="174"/>
      <c r="R48" s="174"/>
      <c r="S48" s="150"/>
      <c r="V48" s="175"/>
      <c r="Z48">
        <v>0</v>
      </c>
    </row>
    <row r="49" spans="1:26" x14ac:dyDescent="0.25">
      <c r="A49" s="150"/>
      <c r="B49" s="150"/>
      <c r="C49" s="150"/>
      <c r="D49" s="150" t="s">
        <v>69</v>
      </c>
      <c r="E49" s="150"/>
      <c r="F49" s="168"/>
      <c r="G49" s="153"/>
      <c r="H49" s="153">
        <f>ROUND((SUM(M38:M48))/1,2)</f>
        <v>0</v>
      </c>
      <c r="I49" s="153">
        <f>ROUND((SUM(I38:I48))/1,2)</f>
        <v>0</v>
      </c>
      <c r="J49" s="150"/>
      <c r="K49" s="150"/>
      <c r="L49" s="150">
        <f>ROUND((SUM(L38:L48))/1,2)</f>
        <v>0</v>
      </c>
      <c r="M49" s="150">
        <f>ROUND((SUM(M38:M48))/1,2)</f>
        <v>0</v>
      </c>
      <c r="N49" s="150"/>
      <c r="O49" s="150"/>
      <c r="P49" s="176">
        <f>ROUND((SUM(P38:P48))/1,2)</f>
        <v>0</v>
      </c>
      <c r="Q49" s="147"/>
      <c r="R49" s="147"/>
      <c r="S49" s="176">
        <f>ROUND((SUM(S38:S48))/1,2)</f>
        <v>0</v>
      </c>
      <c r="T49" s="147"/>
      <c r="U49" s="147"/>
      <c r="V49" s="147"/>
      <c r="W49" s="147"/>
      <c r="X49" s="147"/>
      <c r="Y49" s="147"/>
      <c r="Z49" s="147"/>
    </row>
    <row r="50" spans="1:26" x14ac:dyDescent="0.25">
      <c r="A50" s="1"/>
      <c r="B50" s="1"/>
      <c r="C50" s="1"/>
      <c r="D50" s="1"/>
      <c r="E50" s="1"/>
      <c r="F50" s="161"/>
      <c r="G50" s="143"/>
      <c r="H50" s="143"/>
      <c r="I50" s="143"/>
      <c r="J50" s="1"/>
      <c r="K50" s="1"/>
      <c r="L50" s="1"/>
      <c r="M50" s="1"/>
      <c r="N50" s="1"/>
      <c r="O50" s="1"/>
      <c r="P50" s="1"/>
      <c r="S50" s="1"/>
    </row>
    <row r="51" spans="1:26" x14ac:dyDescent="0.25">
      <c r="A51" s="150"/>
      <c r="B51" s="150"/>
      <c r="C51" s="150"/>
      <c r="D51" s="150" t="s">
        <v>70</v>
      </c>
      <c r="E51" s="150"/>
      <c r="F51" s="168"/>
      <c r="G51" s="151"/>
      <c r="H51" s="151"/>
      <c r="I51" s="151"/>
      <c r="J51" s="150"/>
      <c r="K51" s="150"/>
      <c r="L51" s="150"/>
      <c r="M51" s="150"/>
      <c r="N51" s="150"/>
      <c r="O51" s="150"/>
      <c r="P51" s="150"/>
      <c r="Q51" s="147"/>
      <c r="R51" s="147"/>
      <c r="S51" s="150"/>
      <c r="T51" s="147"/>
      <c r="U51" s="147"/>
      <c r="V51" s="147"/>
      <c r="W51" s="147"/>
      <c r="X51" s="147"/>
      <c r="Y51" s="147"/>
      <c r="Z51" s="147"/>
    </row>
    <row r="52" spans="1:26" ht="24.95" customHeight="1" x14ac:dyDescent="0.25">
      <c r="A52" s="172"/>
      <c r="B52" s="169" t="s">
        <v>152</v>
      </c>
      <c r="C52" s="173" t="s">
        <v>153</v>
      </c>
      <c r="D52" s="169" t="s">
        <v>154</v>
      </c>
      <c r="E52" s="169" t="s">
        <v>109</v>
      </c>
      <c r="F52" s="170">
        <v>127.325</v>
      </c>
      <c r="G52" s="171"/>
      <c r="H52" s="171"/>
      <c r="I52" s="171">
        <f t="shared" ref="I52:I66" si="8">ROUND(F52*(G52+H52),2)</f>
        <v>0</v>
      </c>
      <c r="J52" s="169">
        <f t="shared" ref="J52:J66" si="9">ROUND(F52*(N52),2)</f>
        <v>296.67</v>
      </c>
      <c r="K52" s="1">
        <f t="shared" ref="K52:K66" si="10">ROUND(F52*(O52),2)</f>
        <v>0</v>
      </c>
      <c r="L52" s="1">
        <f t="shared" ref="L52:L66" si="11">ROUND(F52*(G52),2)</f>
        <v>0</v>
      </c>
      <c r="M52" s="1"/>
      <c r="N52" s="1">
        <v>2.33</v>
      </c>
      <c r="O52" s="1"/>
      <c r="P52" s="168">
        <v>2.572E-2</v>
      </c>
      <c r="Q52" s="174"/>
      <c r="R52" s="174">
        <v>2.572E-2</v>
      </c>
      <c r="S52" s="150">
        <f>ROUND(F52*(R52),3)</f>
        <v>3.2749999999999999</v>
      </c>
      <c r="V52" s="175"/>
      <c r="Z52">
        <v>0</v>
      </c>
    </row>
    <row r="53" spans="1:26" ht="35.1" customHeight="1" x14ac:dyDescent="0.25">
      <c r="A53" s="172"/>
      <c r="B53" s="169" t="s">
        <v>152</v>
      </c>
      <c r="C53" s="173" t="s">
        <v>155</v>
      </c>
      <c r="D53" s="169" t="s">
        <v>156</v>
      </c>
      <c r="E53" s="169" t="s">
        <v>109</v>
      </c>
      <c r="F53" s="170">
        <v>127.325</v>
      </c>
      <c r="G53" s="171"/>
      <c r="H53" s="171"/>
      <c r="I53" s="171">
        <f t="shared" si="8"/>
        <v>0</v>
      </c>
      <c r="J53" s="169">
        <f t="shared" si="9"/>
        <v>189.71</v>
      </c>
      <c r="K53" s="1">
        <f t="shared" si="10"/>
        <v>0</v>
      </c>
      <c r="L53" s="1">
        <f t="shared" si="11"/>
        <v>0</v>
      </c>
      <c r="M53" s="1"/>
      <c r="N53" s="1">
        <v>1.49</v>
      </c>
      <c r="O53" s="1"/>
      <c r="P53" s="161"/>
      <c r="Q53" s="174"/>
      <c r="R53" s="174"/>
      <c r="S53" s="150"/>
      <c r="V53" s="175"/>
      <c r="Z53">
        <v>0</v>
      </c>
    </row>
    <row r="54" spans="1:26" ht="24.95" customHeight="1" x14ac:dyDescent="0.25">
      <c r="A54" s="172"/>
      <c r="B54" s="169" t="s">
        <v>152</v>
      </c>
      <c r="C54" s="173" t="s">
        <v>157</v>
      </c>
      <c r="D54" s="169" t="s">
        <v>158</v>
      </c>
      <c r="E54" s="169" t="s">
        <v>109</v>
      </c>
      <c r="F54" s="170">
        <v>4.2</v>
      </c>
      <c r="G54" s="171"/>
      <c r="H54" s="171"/>
      <c r="I54" s="171">
        <f t="shared" si="8"/>
        <v>0</v>
      </c>
      <c r="J54" s="169">
        <f t="shared" si="9"/>
        <v>26.67</v>
      </c>
      <c r="K54" s="1">
        <f t="shared" si="10"/>
        <v>0</v>
      </c>
      <c r="L54" s="1">
        <f t="shared" si="11"/>
        <v>0</v>
      </c>
      <c r="M54" s="1"/>
      <c r="N54" s="1">
        <v>6.35</v>
      </c>
      <c r="O54" s="1"/>
      <c r="P54" s="168">
        <v>6.1800000000000006E-3</v>
      </c>
      <c r="Q54" s="174"/>
      <c r="R54" s="174">
        <v>6.1800000000000006E-3</v>
      </c>
      <c r="S54" s="150">
        <f>ROUND(F54*(R54),3)</f>
        <v>2.5999999999999999E-2</v>
      </c>
      <c r="V54" s="175"/>
      <c r="Z54">
        <v>0</v>
      </c>
    </row>
    <row r="55" spans="1:26" ht="24.95" customHeight="1" x14ac:dyDescent="0.25">
      <c r="A55" s="172"/>
      <c r="B55" s="169" t="s">
        <v>159</v>
      </c>
      <c r="C55" s="173" t="s">
        <v>160</v>
      </c>
      <c r="D55" s="169" t="s">
        <v>161</v>
      </c>
      <c r="E55" s="169" t="s">
        <v>109</v>
      </c>
      <c r="F55" s="170">
        <v>127.325</v>
      </c>
      <c r="G55" s="171"/>
      <c r="H55" s="171"/>
      <c r="I55" s="171">
        <f t="shared" si="8"/>
        <v>0</v>
      </c>
      <c r="J55" s="169">
        <f t="shared" si="9"/>
        <v>204.99</v>
      </c>
      <c r="K55" s="1">
        <f t="shared" si="10"/>
        <v>0</v>
      </c>
      <c r="L55" s="1">
        <f t="shared" si="11"/>
        <v>0</v>
      </c>
      <c r="M55" s="1"/>
      <c r="N55" s="1">
        <v>1.6099999999999999</v>
      </c>
      <c r="O55" s="1"/>
      <c r="P55" s="168">
        <v>2.572E-2</v>
      </c>
      <c r="Q55" s="174"/>
      <c r="R55" s="174">
        <v>2.572E-2</v>
      </c>
      <c r="S55" s="150">
        <f>ROUND(F55*(R55),3)</f>
        <v>3.2749999999999999</v>
      </c>
      <c r="V55" s="175"/>
      <c r="Z55">
        <v>0</v>
      </c>
    </row>
    <row r="56" spans="1:26" ht="24.95" customHeight="1" x14ac:dyDescent="0.25">
      <c r="A56" s="172"/>
      <c r="B56" s="169" t="s">
        <v>162</v>
      </c>
      <c r="C56" s="173" t="s">
        <v>163</v>
      </c>
      <c r="D56" s="169" t="s">
        <v>164</v>
      </c>
      <c r="E56" s="169" t="s">
        <v>95</v>
      </c>
      <c r="F56" s="170">
        <v>0.63</v>
      </c>
      <c r="G56" s="171"/>
      <c r="H56" s="171"/>
      <c r="I56" s="171">
        <f t="shared" si="8"/>
        <v>0</v>
      </c>
      <c r="J56" s="169">
        <f t="shared" si="9"/>
        <v>18.920000000000002</v>
      </c>
      <c r="K56" s="1">
        <f t="shared" si="10"/>
        <v>0</v>
      </c>
      <c r="L56" s="1">
        <f t="shared" si="11"/>
        <v>0</v>
      </c>
      <c r="M56" s="1"/>
      <c r="N56" s="1">
        <v>30.03</v>
      </c>
      <c r="O56" s="1"/>
      <c r="P56" s="161"/>
      <c r="Q56" s="174"/>
      <c r="R56" s="174"/>
      <c r="S56" s="150"/>
      <c r="V56" s="175"/>
      <c r="Z56">
        <v>0</v>
      </c>
    </row>
    <row r="57" spans="1:26" ht="35.1" customHeight="1" x14ac:dyDescent="0.25">
      <c r="A57" s="172"/>
      <c r="B57" s="169" t="s">
        <v>162</v>
      </c>
      <c r="C57" s="173" t="s">
        <v>165</v>
      </c>
      <c r="D57" s="169" t="s">
        <v>166</v>
      </c>
      <c r="E57" s="169" t="s">
        <v>95</v>
      </c>
      <c r="F57" s="170">
        <v>1</v>
      </c>
      <c r="G57" s="171"/>
      <c r="H57" s="171"/>
      <c r="I57" s="171">
        <f t="shared" si="8"/>
        <v>0</v>
      </c>
      <c r="J57" s="169">
        <f t="shared" si="9"/>
        <v>71.52</v>
      </c>
      <c r="K57" s="1">
        <f t="shared" si="10"/>
        <v>0</v>
      </c>
      <c r="L57" s="1">
        <f t="shared" si="11"/>
        <v>0</v>
      </c>
      <c r="M57" s="1"/>
      <c r="N57" s="1">
        <v>71.52</v>
      </c>
      <c r="O57" s="1"/>
      <c r="P57" s="161"/>
      <c r="Q57" s="174"/>
      <c r="R57" s="174"/>
      <c r="S57" s="150"/>
      <c r="V57" s="175"/>
      <c r="Z57">
        <v>0</v>
      </c>
    </row>
    <row r="58" spans="1:26" ht="24.95" customHeight="1" x14ac:dyDescent="0.25">
      <c r="A58" s="172"/>
      <c r="B58" s="169" t="s">
        <v>162</v>
      </c>
      <c r="C58" s="173" t="s">
        <v>167</v>
      </c>
      <c r="D58" s="169" t="s">
        <v>168</v>
      </c>
      <c r="E58" s="169" t="s">
        <v>122</v>
      </c>
      <c r="F58" s="170">
        <v>36.402000000000001</v>
      </c>
      <c r="G58" s="171"/>
      <c r="H58" s="171"/>
      <c r="I58" s="171">
        <f t="shared" si="8"/>
        <v>0</v>
      </c>
      <c r="J58" s="169">
        <f t="shared" si="9"/>
        <v>472.5</v>
      </c>
      <c r="K58" s="1">
        <f t="shared" si="10"/>
        <v>0</v>
      </c>
      <c r="L58" s="1">
        <f t="shared" si="11"/>
        <v>0</v>
      </c>
      <c r="M58" s="1"/>
      <c r="N58" s="1">
        <v>12.98</v>
      </c>
      <c r="O58" s="1"/>
      <c r="P58" s="161"/>
      <c r="Q58" s="174"/>
      <c r="R58" s="174"/>
      <c r="S58" s="150"/>
      <c r="V58" s="175"/>
      <c r="Z58">
        <v>0</v>
      </c>
    </row>
    <row r="59" spans="1:26" ht="24.95" customHeight="1" x14ac:dyDescent="0.25">
      <c r="A59" s="172"/>
      <c r="B59" s="169" t="s">
        <v>162</v>
      </c>
      <c r="C59" s="173" t="s">
        <v>169</v>
      </c>
      <c r="D59" s="169" t="s">
        <v>170</v>
      </c>
      <c r="E59" s="169" t="s">
        <v>122</v>
      </c>
      <c r="F59" s="170">
        <v>910.05</v>
      </c>
      <c r="G59" s="171"/>
      <c r="H59" s="171"/>
      <c r="I59" s="171">
        <f t="shared" si="8"/>
        <v>0</v>
      </c>
      <c r="J59" s="169">
        <f t="shared" si="9"/>
        <v>391.32</v>
      </c>
      <c r="K59" s="1">
        <f t="shared" si="10"/>
        <v>0</v>
      </c>
      <c r="L59" s="1">
        <f t="shared" si="11"/>
        <v>0</v>
      </c>
      <c r="M59" s="1"/>
      <c r="N59" s="1">
        <v>0.43</v>
      </c>
      <c r="O59" s="1"/>
      <c r="P59" s="161"/>
      <c r="Q59" s="174"/>
      <c r="R59" s="174"/>
      <c r="S59" s="150"/>
      <c r="V59" s="175"/>
      <c r="Z59">
        <v>0</v>
      </c>
    </row>
    <row r="60" spans="1:26" ht="24.95" customHeight="1" x14ac:dyDescent="0.25">
      <c r="A60" s="172"/>
      <c r="B60" s="169" t="s">
        <v>162</v>
      </c>
      <c r="C60" s="173" t="s">
        <v>171</v>
      </c>
      <c r="D60" s="169" t="s">
        <v>172</v>
      </c>
      <c r="E60" s="169" t="s">
        <v>122</v>
      </c>
      <c r="F60" s="170">
        <v>36.402000000000001</v>
      </c>
      <c r="G60" s="171"/>
      <c r="H60" s="171"/>
      <c r="I60" s="171">
        <f t="shared" si="8"/>
        <v>0</v>
      </c>
      <c r="J60" s="169">
        <f t="shared" si="9"/>
        <v>338.54</v>
      </c>
      <c r="K60" s="1">
        <f t="shared" si="10"/>
        <v>0</v>
      </c>
      <c r="L60" s="1">
        <f t="shared" si="11"/>
        <v>0</v>
      </c>
      <c r="M60" s="1"/>
      <c r="N60" s="1">
        <v>9.3000000000000007</v>
      </c>
      <c r="O60" s="1"/>
      <c r="P60" s="161"/>
      <c r="Q60" s="174"/>
      <c r="R60" s="174"/>
      <c r="S60" s="150"/>
      <c r="V60" s="175"/>
      <c r="Z60">
        <v>0</v>
      </c>
    </row>
    <row r="61" spans="1:26" ht="24.95" customHeight="1" x14ac:dyDescent="0.25">
      <c r="A61" s="172"/>
      <c r="B61" s="169" t="s">
        <v>162</v>
      </c>
      <c r="C61" s="173" t="s">
        <v>173</v>
      </c>
      <c r="D61" s="169" t="s">
        <v>174</v>
      </c>
      <c r="E61" s="169" t="s">
        <v>122</v>
      </c>
      <c r="F61" s="170">
        <v>145.608</v>
      </c>
      <c r="G61" s="171"/>
      <c r="H61" s="171"/>
      <c r="I61" s="171">
        <f t="shared" si="8"/>
        <v>0</v>
      </c>
      <c r="J61" s="169">
        <f t="shared" si="9"/>
        <v>152.88999999999999</v>
      </c>
      <c r="K61" s="1">
        <f t="shared" si="10"/>
        <v>0</v>
      </c>
      <c r="L61" s="1">
        <f t="shared" si="11"/>
        <v>0</v>
      </c>
      <c r="M61" s="1"/>
      <c r="N61" s="1">
        <v>1.05</v>
      </c>
      <c r="O61" s="1"/>
      <c r="P61" s="161"/>
      <c r="Q61" s="174"/>
      <c r="R61" s="174"/>
      <c r="S61" s="150"/>
      <c r="V61" s="175"/>
      <c r="Z61">
        <v>0</v>
      </c>
    </row>
    <row r="62" spans="1:26" ht="24.95" customHeight="1" x14ac:dyDescent="0.25">
      <c r="A62" s="172"/>
      <c r="B62" s="169" t="s">
        <v>162</v>
      </c>
      <c r="C62" s="173" t="s">
        <v>175</v>
      </c>
      <c r="D62" s="169" t="s">
        <v>176</v>
      </c>
      <c r="E62" s="169" t="s">
        <v>122</v>
      </c>
      <c r="F62" s="170">
        <v>34.250999999999998</v>
      </c>
      <c r="G62" s="171"/>
      <c r="H62" s="171"/>
      <c r="I62" s="171">
        <f t="shared" si="8"/>
        <v>0</v>
      </c>
      <c r="J62" s="169">
        <f t="shared" si="9"/>
        <v>1698.85</v>
      </c>
      <c r="K62" s="1">
        <f t="shared" si="10"/>
        <v>0</v>
      </c>
      <c r="L62" s="1">
        <f t="shared" si="11"/>
        <v>0</v>
      </c>
      <c r="M62" s="1"/>
      <c r="N62" s="1">
        <v>49.6</v>
      </c>
      <c r="O62" s="1"/>
      <c r="P62" s="161"/>
      <c r="Q62" s="174"/>
      <c r="R62" s="174"/>
      <c r="S62" s="150"/>
      <c r="V62" s="175"/>
      <c r="Z62">
        <v>0</v>
      </c>
    </row>
    <row r="63" spans="1:26" ht="24.95" customHeight="1" x14ac:dyDescent="0.25">
      <c r="A63" s="172"/>
      <c r="B63" s="169" t="s">
        <v>162</v>
      </c>
      <c r="C63" s="173" t="s">
        <v>177</v>
      </c>
      <c r="D63" s="169" t="s">
        <v>178</v>
      </c>
      <c r="E63" s="169" t="s">
        <v>122</v>
      </c>
      <c r="F63" s="170">
        <v>2.169</v>
      </c>
      <c r="G63" s="171"/>
      <c r="H63" s="171"/>
      <c r="I63" s="171">
        <f t="shared" si="8"/>
        <v>0</v>
      </c>
      <c r="J63" s="169">
        <f t="shared" si="9"/>
        <v>896.49</v>
      </c>
      <c r="K63" s="1">
        <f t="shared" si="10"/>
        <v>0</v>
      </c>
      <c r="L63" s="1">
        <f t="shared" si="11"/>
        <v>0</v>
      </c>
      <c r="M63" s="1"/>
      <c r="N63" s="1">
        <v>413.32</v>
      </c>
      <c r="O63" s="1"/>
      <c r="P63" s="161"/>
      <c r="Q63" s="174"/>
      <c r="R63" s="174"/>
      <c r="S63" s="150"/>
      <c r="V63" s="175"/>
      <c r="Z63">
        <v>0</v>
      </c>
    </row>
    <row r="64" spans="1:26" ht="24.95" customHeight="1" x14ac:dyDescent="0.25">
      <c r="A64" s="172"/>
      <c r="B64" s="169" t="s">
        <v>131</v>
      </c>
      <c r="C64" s="173" t="s">
        <v>179</v>
      </c>
      <c r="D64" s="169" t="s">
        <v>180</v>
      </c>
      <c r="E64" s="169" t="s">
        <v>95</v>
      </c>
      <c r="F64" s="170">
        <v>2.6</v>
      </c>
      <c r="G64" s="171"/>
      <c r="H64" s="171"/>
      <c r="I64" s="171">
        <f t="shared" si="8"/>
        <v>0</v>
      </c>
      <c r="J64" s="169">
        <f t="shared" si="9"/>
        <v>210.81</v>
      </c>
      <c r="K64" s="1">
        <f t="shared" si="10"/>
        <v>0</v>
      </c>
      <c r="L64" s="1">
        <f t="shared" si="11"/>
        <v>0</v>
      </c>
      <c r="M64" s="1"/>
      <c r="N64" s="1">
        <v>81.08</v>
      </c>
      <c r="O64" s="1"/>
      <c r="P64" s="161"/>
      <c r="Q64" s="174"/>
      <c r="R64" s="174"/>
      <c r="S64" s="150"/>
      <c r="V64" s="175"/>
      <c r="Z64">
        <v>0</v>
      </c>
    </row>
    <row r="65" spans="1:26" ht="24.95" customHeight="1" x14ac:dyDescent="0.25">
      <c r="A65" s="172"/>
      <c r="B65" s="169" t="s">
        <v>131</v>
      </c>
      <c r="C65" s="173" t="s">
        <v>181</v>
      </c>
      <c r="D65" s="169" t="s">
        <v>182</v>
      </c>
      <c r="E65" s="169" t="s">
        <v>115</v>
      </c>
      <c r="F65" s="170">
        <v>27.84</v>
      </c>
      <c r="G65" s="171"/>
      <c r="H65" s="171"/>
      <c r="I65" s="171">
        <f t="shared" si="8"/>
        <v>0</v>
      </c>
      <c r="J65" s="169">
        <f t="shared" si="9"/>
        <v>63.75</v>
      </c>
      <c r="K65" s="1">
        <f t="shared" si="10"/>
        <v>0</v>
      </c>
      <c r="L65" s="1">
        <f t="shared" si="11"/>
        <v>0</v>
      </c>
      <c r="M65" s="1"/>
      <c r="N65" s="1">
        <v>2.29</v>
      </c>
      <c r="O65" s="1"/>
      <c r="P65" s="161"/>
      <c r="Q65" s="174"/>
      <c r="R65" s="174"/>
      <c r="S65" s="150"/>
      <c r="V65" s="175"/>
      <c r="Z65">
        <v>0</v>
      </c>
    </row>
    <row r="66" spans="1:26" ht="35.1" customHeight="1" x14ac:dyDescent="0.25">
      <c r="A66" s="172"/>
      <c r="B66" s="169" t="s">
        <v>131</v>
      </c>
      <c r="C66" s="173" t="s">
        <v>183</v>
      </c>
      <c r="D66" s="169" t="s">
        <v>184</v>
      </c>
      <c r="E66" s="169" t="s">
        <v>109</v>
      </c>
      <c r="F66" s="170">
        <v>143.49</v>
      </c>
      <c r="G66" s="171"/>
      <c r="H66" s="171"/>
      <c r="I66" s="171">
        <f t="shared" si="8"/>
        <v>0</v>
      </c>
      <c r="J66" s="169">
        <f t="shared" si="9"/>
        <v>292.72000000000003</v>
      </c>
      <c r="K66" s="1">
        <f t="shared" si="10"/>
        <v>0</v>
      </c>
      <c r="L66" s="1">
        <f t="shared" si="11"/>
        <v>0</v>
      </c>
      <c r="M66" s="1"/>
      <c r="N66" s="1">
        <v>2.04</v>
      </c>
      <c r="O66" s="1"/>
      <c r="P66" s="161"/>
      <c r="Q66" s="174"/>
      <c r="R66" s="174"/>
      <c r="S66" s="150"/>
      <c r="V66" s="175"/>
      <c r="Z66">
        <v>0</v>
      </c>
    </row>
    <row r="67" spans="1:26" x14ac:dyDescent="0.25">
      <c r="A67" s="150"/>
      <c r="B67" s="150"/>
      <c r="C67" s="150"/>
      <c r="D67" s="150" t="s">
        <v>70</v>
      </c>
      <c r="E67" s="150"/>
      <c r="F67" s="168"/>
      <c r="G67" s="153"/>
      <c r="H67" s="153">
        <f>ROUND((SUM(M51:M66))/1,2)</f>
        <v>0</v>
      </c>
      <c r="I67" s="153">
        <f>ROUND((SUM(I51:I66))/1,2)</f>
        <v>0</v>
      </c>
      <c r="J67" s="150"/>
      <c r="K67" s="150"/>
      <c r="L67" s="150">
        <f>ROUND((SUM(L51:L66))/1,2)</f>
        <v>0</v>
      </c>
      <c r="M67" s="150">
        <f>ROUND((SUM(M51:M66))/1,2)</f>
        <v>0</v>
      </c>
      <c r="N67" s="150"/>
      <c r="O67" s="150"/>
      <c r="P67" s="176">
        <f>ROUND((SUM(P51:P66))/1,2)</f>
        <v>0.06</v>
      </c>
      <c r="Q67" s="147"/>
      <c r="R67" s="147"/>
      <c r="S67" s="176">
        <f>ROUND((SUM(S51:S66))/1,2)</f>
        <v>6.58</v>
      </c>
      <c r="T67" s="147"/>
      <c r="U67" s="147"/>
      <c r="V67" s="147"/>
      <c r="W67" s="147"/>
      <c r="X67" s="147"/>
      <c r="Y67" s="147"/>
      <c r="Z67" s="147"/>
    </row>
    <row r="68" spans="1:26" x14ac:dyDescent="0.25">
      <c r="A68" s="1"/>
      <c r="B68" s="1"/>
      <c r="C68" s="1"/>
      <c r="D68" s="1"/>
      <c r="E68" s="1"/>
      <c r="F68" s="161"/>
      <c r="G68" s="143"/>
      <c r="H68" s="143"/>
      <c r="I68" s="143"/>
      <c r="J68" s="1"/>
      <c r="K68" s="1"/>
      <c r="L68" s="1"/>
      <c r="M68" s="1"/>
      <c r="N68" s="1"/>
      <c r="O68" s="1"/>
      <c r="P68" s="1"/>
      <c r="S68" s="1"/>
    </row>
    <row r="69" spans="1:26" x14ac:dyDescent="0.25">
      <c r="A69" s="150"/>
      <c r="B69" s="150"/>
      <c r="C69" s="150"/>
      <c r="D69" s="150" t="s">
        <v>71</v>
      </c>
      <c r="E69" s="150"/>
      <c r="F69" s="168"/>
      <c r="G69" s="151"/>
      <c r="H69" s="151"/>
      <c r="I69" s="151"/>
      <c r="J69" s="150"/>
      <c r="K69" s="150"/>
      <c r="L69" s="150"/>
      <c r="M69" s="150"/>
      <c r="N69" s="150"/>
      <c r="O69" s="150"/>
      <c r="P69" s="150"/>
      <c r="Q69" s="147"/>
      <c r="R69" s="147"/>
      <c r="S69" s="150"/>
      <c r="T69" s="147"/>
      <c r="U69" s="147"/>
      <c r="V69" s="147"/>
      <c r="W69" s="147"/>
      <c r="X69" s="147"/>
      <c r="Y69" s="147"/>
      <c r="Z69" s="147"/>
    </row>
    <row r="70" spans="1:26" ht="24.95" customHeight="1" x14ac:dyDescent="0.25">
      <c r="A70" s="172"/>
      <c r="B70" s="169" t="s">
        <v>102</v>
      </c>
      <c r="C70" s="173" t="s">
        <v>185</v>
      </c>
      <c r="D70" s="169" t="s">
        <v>186</v>
      </c>
      <c r="E70" s="169" t="s">
        <v>122</v>
      </c>
      <c r="F70" s="170">
        <v>53.726999999999997</v>
      </c>
      <c r="G70" s="171"/>
      <c r="H70" s="171"/>
      <c r="I70" s="171">
        <f>ROUND(F70*(G70+H70),2)</f>
        <v>0</v>
      </c>
      <c r="J70" s="169">
        <f>ROUND(F70*(N70),2)</f>
        <v>672.12</v>
      </c>
      <c r="K70" s="1">
        <f>ROUND(F70*(O70),2)</f>
        <v>0</v>
      </c>
      <c r="L70" s="1">
        <f>ROUND(F70*(G70),2)</f>
        <v>0</v>
      </c>
      <c r="M70" s="1"/>
      <c r="N70" s="1">
        <v>12.51</v>
      </c>
      <c r="O70" s="1"/>
      <c r="P70" s="161"/>
      <c r="Q70" s="174"/>
      <c r="R70" s="174"/>
      <c r="S70" s="150"/>
      <c r="V70" s="175"/>
      <c r="Z70">
        <v>0</v>
      </c>
    </row>
    <row r="71" spans="1:26" x14ac:dyDescent="0.25">
      <c r="A71" s="150"/>
      <c r="B71" s="150"/>
      <c r="C71" s="150"/>
      <c r="D71" s="150" t="s">
        <v>71</v>
      </c>
      <c r="E71" s="150"/>
      <c r="F71" s="168"/>
      <c r="G71" s="153"/>
      <c r="H71" s="153">
        <f>ROUND((SUM(M69:M70))/1,2)</f>
        <v>0</v>
      </c>
      <c r="I71" s="153">
        <f>ROUND((SUM(I69:I70))/1,2)</f>
        <v>0</v>
      </c>
      <c r="J71" s="150"/>
      <c r="K71" s="150"/>
      <c r="L71" s="150">
        <f>ROUND((SUM(L69:L70))/1,2)</f>
        <v>0</v>
      </c>
      <c r="M71" s="150">
        <f>ROUND((SUM(M69:M70))/1,2)</f>
        <v>0</v>
      </c>
      <c r="N71" s="150"/>
      <c r="O71" s="150"/>
      <c r="P71" s="176">
        <f>ROUND((SUM(P69:P70))/1,2)</f>
        <v>0</v>
      </c>
      <c r="Q71" s="147"/>
      <c r="R71" s="147"/>
      <c r="S71" s="176">
        <f>ROUND((SUM(S69:S70))/1,2)</f>
        <v>0</v>
      </c>
      <c r="T71" s="147"/>
      <c r="U71" s="147"/>
      <c r="V71" s="147"/>
      <c r="W71" s="147"/>
      <c r="X71" s="147"/>
      <c r="Y71" s="147"/>
      <c r="Z71" s="147"/>
    </row>
    <row r="72" spans="1:26" x14ac:dyDescent="0.25">
      <c r="A72" s="1"/>
      <c r="B72" s="1"/>
      <c r="C72" s="1"/>
      <c r="D72" s="1"/>
      <c r="E72" s="1"/>
      <c r="F72" s="161"/>
      <c r="G72" s="143"/>
      <c r="H72" s="143"/>
      <c r="I72" s="143"/>
      <c r="J72" s="1"/>
      <c r="K72" s="1"/>
      <c r="L72" s="1"/>
      <c r="M72" s="1"/>
      <c r="N72" s="1"/>
      <c r="O72" s="1"/>
      <c r="P72" s="1"/>
      <c r="S72" s="1"/>
    </row>
    <row r="73" spans="1:26" x14ac:dyDescent="0.25">
      <c r="A73" s="150"/>
      <c r="B73" s="150"/>
      <c r="C73" s="150"/>
      <c r="D73" s="2" t="s">
        <v>64</v>
      </c>
      <c r="E73" s="150"/>
      <c r="F73" s="168"/>
      <c r="G73" s="153"/>
      <c r="H73" s="153">
        <f>ROUND((SUM(M9:M72))/2,2)</f>
        <v>0</v>
      </c>
      <c r="I73" s="153">
        <f>ROUND((SUM(I9:I72))/2,2)</f>
        <v>0</v>
      </c>
      <c r="J73" s="151"/>
      <c r="K73" s="150"/>
      <c r="L73" s="151">
        <f>ROUND((SUM(L9:L72))/2,2)</f>
        <v>0</v>
      </c>
      <c r="M73" s="151">
        <f>ROUND((SUM(M9:M72))/2,2)</f>
        <v>0</v>
      </c>
      <c r="N73" s="150"/>
      <c r="O73" s="150"/>
      <c r="P73" s="176">
        <f>ROUND((SUM(P9:P72))/2,2)</f>
        <v>10.06</v>
      </c>
      <c r="S73" s="176">
        <f>ROUND((SUM(S9:S72))/2,2)</f>
        <v>47.22</v>
      </c>
    </row>
    <row r="74" spans="1:26" x14ac:dyDescent="0.25">
      <c r="A74" s="1"/>
      <c r="B74" s="1"/>
      <c r="C74" s="1"/>
      <c r="D74" s="1"/>
      <c r="E74" s="1"/>
      <c r="F74" s="161"/>
      <c r="G74" s="143"/>
      <c r="H74" s="143"/>
      <c r="I74" s="143"/>
      <c r="J74" s="1"/>
      <c r="K74" s="1"/>
      <c r="L74" s="1"/>
      <c r="M74" s="1"/>
      <c r="N74" s="1"/>
      <c r="O74" s="1"/>
      <c r="P74" s="1"/>
      <c r="S74" s="1"/>
    </row>
    <row r="75" spans="1:26" x14ac:dyDescent="0.25">
      <c r="A75" s="150"/>
      <c r="B75" s="150"/>
      <c r="C75" s="150"/>
      <c r="D75" s="2" t="s">
        <v>72</v>
      </c>
      <c r="E75" s="150"/>
      <c r="F75" s="168"/>
      <c r="G75" s="151"/>
      <c r="H75" s="151"/>
      <c r="I75" s="151"/>
      <c r="J75" s="150"/>
      <c r="K75" s="150"/>
      <c r="L75" s="150"/>
      <c r="M75" s="150"/>
      <c r="N75" s="150"/>
      <c r="O75" s="150"/>
      <c r="P75" s="150"/>
      <c r="Q75" s="147"/>
      <c r="R75" s="147"/>
      <c r="S75" s="150"/>
      <c r="T75" s="147"/>
      <c r="U75" s="147"/>
      <c r="V75" s="147"/>
      <c r="W75" s="147"/>
      <c r="X75" s="147"/>
      <c r="Y75" s="147"/>
      <c r="Z75" s="147"/>
    </row>
    <row r="76" spans="1:26" x14ac:dyDescent="0.25">
      <c r="A76" s="150"/>
      <c r="B76" s="150"/>
      <c r="C76" s="150"/>
      <c r="D76" s="150" t="s">
        <v>73</v>
      </c>
      <c r="E76" s="150"/>
      <c r="F76" s="168"/>
      <c r="G76" s="151"/>
      <c r="H76" s="151"/>
      <c r="I76" s="151"/>
      <c r="J76" s="150"/>
      <c r="K76" s="150"/>
      <c r="L76" s="150"/>
      <c r="M76" s="150"/>
      <c r="N76" s="150"/>
      <c r="O76" s="150"/>
      <c r="P76" s="150"/>
      <c r="Q76" s="147"/>
      <c r="R76" s="147"/>
      <c r="S76" s="150"/>
      <c r="T76" s="147"/>
      <c r="U76" s="147"/>
      <c r="V76" s="147"/>
      <c r="W76" s="147"/>
      <c r="X76" s="147"/>
      <c r="Y76" s="147"/>
      <c r="Z76" s="147"/>
    </row>
    <row r="77" spans="1:26" ht="24.95" customHeight="1" x14ac:dyDescent="0.25">
      <c r="A77" s="172"/>
      <c r="B77" s="169" t="s">
        <v>187</v>
      </c>
      <c r="C77" s="173" t="s">
        <v>188</v>
      </c>
      <c r="D77" s="169" t="s">
        <v>189</v>
      </c>
      <c r="E77" s="169" t="s">
        <v>190</v>
      </c>
      <c r="F77" s="170">
        <v>2.5499999999999998</v>
      </c>
      <c r="G77" s="177"/>
      <c r="H77" s="177"/>
      <c r="I77" s="177">
        <f>ROUND(F77*(G77+H77),2)</f>
        <v>0</v>
      </c>
      <c r="J77" s="169">
        <f>ROUND(F77*(N77),2)</f>
        <v>2.12</v>
      </c>
      <c r="K77" s="1">
        <f>ROUND(F77*(O77),2)</f>
        <v>0</v>
      </c>
      <c r="L77" s="1">
        <f>ROUND(F77*(G77),2)</f>
        <v>0</v>
      </c>
      <c r="M77" s="1"/>
      <c r="N77" s="1">
        <v>0.83</v>
      </c>
      <c r="O77" s="1"/>
      <c r="P77" s="161"/>
      <c r="Q77" s="174"/>
      <c r="R77" s="174"/>
      <c r="S77" s="150"/>
      <c r="V77" s="175"/>
      <c r="Z77">
        <v>0</v>
      </c>
    </row>
    <row r="78" spans="1:26" ht="24.95" customHeight="1" x14ac:dyDescent="0.25">
      <c r="A78" s="172"/>
      <c r="B78" s="169" t="s">
        <v>131</v>
      </c>
      <c r="C78" s="173" t="s">
        <v>191</v>
      </c>
      <c r="D78" s="169" t="s">
        <v>192</v>
      </c>
      <c r="E78" s="169" t="s">
        <v>109</v>
      </c>
      <c r="F78" s="170">
        <v>15</v>
      </c>
      <c r="G78" s="171"/>
      <c r="H78" s="171"/>
      <c r="I78" s="171">
        <f>ROUND(F78*(G78+H78),2)</f>
        <v>0</v>
      </c>
      <c r="J78" s="169">
        <f>ROUND(F78*(N78),2)</f>
        <v>44.1</v>
      </c>
      <c r="K78" s="1">
        <f>ROUND(F78*(O78),2)</f>
        <v>0</v>
      </c>
      <c r="L78" s="1">
        <f>ROUND(F78*(G78),2)</f>
        <v>0</v>
      </c>
      <c r="M78" s="1"/>
      <c r="N78" s="1">
        <v>2.94</v>
      </c>
      <c r="O78" s="1"/>
      <c r="P78" s="161"/>
      <c r="Q78" s="174"/>
      <c r="R78" s="174"/>
      <c r="S78" s="150"/>
      <c r="V78" s="175"/>
      <c r="Z78">
        <v>0</v>
      </c>
    </row>
    <row r="79" spans="1:26" ht="35.1" customHeight="1" x14ac:dyDescent="0.25">
      <c r="A79" s="172"/>
      <c r="B79" s="169" t="s">
        <v>193</v>
      </c>
      <c r="C79" s="173" t="s">
        <v>194</v>
      </c>
      <c r="D79" s="169" t="s">
        <v>195</v>
      </c>
      <c r="E79" s="169" t="s">
        <v>109</v>
      </c>
      <c r="F79" s="170">
        <v>17.25</v>
      </c>
      <c r="G79" s="171"/>
      <c r="H79" s="171"/>
      <c r="I79" s="171">
        <f>ROUND(F79*(G79+H79),2)</f>
        <v>0</v>
      </c>
      <c r="J79" s="169">
        <f>ROUND(F79*(N79),2)</f>
        <v>38.81</v>
      </c>
      <c r="K79" s="1">
        <f>ROUND(F79*(O79),2)</f>
        <v>0</v>
      </c>
      <c r="L79" s="1"/>
      <c r="M79" s="1">
        <f>ROUND(F79*(G79),2)</f>
        <v>0</v>
      </c>
      <c r="N79" s="1">
        <v>2.25</v>
      </c>
      <c r="O79" s="1"/>
      <c r="P79" s="168">
        <v>1.5E-3</v>
      </c>
      <c r="Q79" s="174"/>
      <c r="R79" s="174">
        <v>1.5E-3</v>
      </c>
      <c r="S79" s="150">
        <f>ROUND(F79*(R79),3)</f>
        <v>2.5999999999999999E-2</v>
      </c>
      <c r="V79" s="175"/>
      <c r="Z79">
        <v>0</v>
      </c>
    </row>
    <row r="80" spans="1:26" x14ac:dyDescent="0.25">
      <c r="A80" s="150"/>
      <c r="B80" s="150"/>
      <c r="C80" s="150"/>
      <c r="D80" s="150" t="s">
        <v>73</v>
      </c>
      <c r="E80" s="150"/>
      <c r="F80" s="168"/>
      <c r="G80" s="153"/>
      <c r="H80" s="153">
        <f>ROUND((SUM(M76:M79))/1,2)</f>
        <v>0</v>
      </c>
      <c r="I80" s="153">
        <f>ROUND((SUM(I76:I79))/1,2)</f>
        <v>0</v>
      </c>
      <c r="J80" s="150"/>
      <c r="K80" s="150"/>
      <c r="L80" s="150">
        <f>ROUND((SUM(L76:L79))/1,2)</f>
        <v>0</v>
      </c>
      <c r="M80" s="150">
        <f>ROUND((SUM(M76:M79))/1,2)</f>
        <v>0</v>
      </c>
      <c r="N80" s="150"/>
      <c r="O80" s="150"/>
      <c r="P80" s="176">
        <f>ROUND((SUM(P76:P79))/1,2)</f>
        <v>0</v>
      </c>
      <c r="Q80" s="147"/>
      <c r="R80" s="147"/>
      <c r="S80" s="176">
        <f>ROUND((SUM(S76:S79))/1,2)</f>
        <v>0.03</v>
      </c>
      <c r="T80" s="147"/>
      <c r="U80" s="147"/>
      <c r="V80" s="147"/>
      <c r="W80" s="147"/>
      <c r="X80" s="147"/>
      <c r="Y80" s="147"/>
      <c r="Z80" s="147"/>
    </row>
    <row r="81" spans="1:26" x14ac:dyDescent="0.25">
      <c r="A81" s="1"/>
      <c r="B81" s="1"/>
      <c r="C81" s="1"/>
      <c r="D81" s="1"/>
      <c r="E81" s="1"/>
      <c r="F81" s="161"/>
      <c r="G81" s="143"/>
      <c r="H81" s="143"/>
      <c r="I81" s="143"/>
      <c r="J81" s="1"/>
      <c r="K81" s="1"/>
      <c r="L81" s="1"/>
      <c r="M81" s="1"/>
      <c r="N81" s="1"/>
      <c r="O81" s="1"/>
      <c r="P81" s="1"/>
      <c r="S81" s="1"/>
    </row>
    <row r="82" spans="1:26" x14ac:dyDescent="0.25">
      <c r="A82" s="150"/>
      <c r="B82" s="150"/>
      <c r="C82" s="150"/>
      <c r="D82" s="150" t="s">
        <v>74</v>
      </c>
      <c r="E82" s="150"/>
      <c r="F82" s="168"/>
      <c r="G82" s="151"/>
      <c r="H82" s="151"/>
      <c r="I82" s="151"/>
      <c r="J82" s="150"/>
      <c r="K82" s="150"/>
      <c r="L82" s="150"/>
      <c r="M82" s="150"/>
      <c r="N82" s="150"/>
      <c r="O82" s="150"/>
      <c r="P82" s="150"/>
      <c r="Q82" s="147"/>
      <c r="R82" s="147"/>
      <c r="S82" s="150"/>
      <c r="T82" s="147"/>
      <c r="U82" s="147"/>
      <c r="V82" s="147"/>
      <c r="W82" s="147"/>
      <c r="X82" s="147"/>
      <c r="Y82" s="147"/>
      <c r="Z82" s="147"/>
    </row>
    <row r="83" spans="1:26" ht="24.95" customHeight="1" x14ac:dyDescent="0.25">
      <c r="A83" s="172"/>
      <c r="B83" s="169" t="s">
        <v>196</v>
      </c>
      <c r="C83" s="173" t="s">
        <v>197</v>
      </c>
      <c r="D83" s="169" t="s">
        <v>198</v>
      </c>
      <c r="E83" s="169" t="s">
        <v>115</v>
      </c>
      <c r="F83" s="170">
        <v>20</v>
      </c>
      <c r="G83" s="171"/>
      <c r="H83" s="171"/>
      <c r="I83" s="171">
        <f t="shared" ref="I83:I100" si="12">ROUND(F83*(G83+H83),2)</f>
        <v>0</v>
      </c>
      <c r="J83" s="169">
        <f t="shared" ref="J83:J100" si="13">ROUND(F83*(N83),2)</f>
        <v>103.6</v>
      </c>
      <c r="K83" s="1">
        <f t="shared" ref="K83:K100" si="14">ROUND(F83*(O83),2)</f>
        <v>0</v>
      </c>
      <c r="L83" s="1">
        <f t="shared" ref="L83:L96" si="15">ROUND(F83*(G83),2)</f>
        <v>0</v>
      </c>
      <c r="M83" s="1"/>
      <c r="N83" s="1">
        <v>5.18</v>
      </c>
      <c r="O83" s="1"/>
      <c r="P83" s="168">
        <v>2.5999999999999998E-4</v>
      </c>
      <c r="Q83" s="174"/>
      <c r="R83" s="174">
        <v>2.5999999999999998E-4</v>
      </c>
      <c r="S83" s="150">
        <f>ROUND(F83*(R83),3)</f>
        <v>5.0000000000000001E-3</v>
      </c>
      <c r="V83" s="175"/>
      <c r="Z83">
        <v>0</v>
      </c>
    </row>
    <row r="84" spans="1:26" ht="24.95" customHeight="1" x14ac:dyDescent="0.25">
      <c r="A84" s="172"/>
      <c r="B84" s="169" t="s">
        <v>196</v>
      </c>
      <c r="C84" s="173" t="s">
        <v>199</v>
      </c>
      <c r="D84" s="169" t="s">
        <v>200</v>
      </c>
      <c r="E84" s="169" t="s">
        <v>115</v>
      </c>
      <c r="F84" s="170">
        <v>398</v>
      </c>
      <c r="G84" s="171"/>
      <c r="H84" s="171"/>
      <c r="I84" s="171">
        <f t="shared" si="12"/>
        <v>0</v>
      </c>
      <c r="J84" s="169">
        <f t="shared" si="13"/>
        <v>2718.34</v>
      </c>
      <c r="K84" s="1">
        <f t="shared" si="14"/>
        <v>0</v>
      </c>
      <c r="L84" s="1">
        <f t="shared" si="15"/>
        <v>0</v>
      </c>
      <c r="M84" s="1"/>
      <c r="N84" s="1">
        <v>6.83</v>
      </c>
      <c r="O84" s="1"/>
      <c r="P84" s="168">
        <v>2.5999999999999998E-4</v>
      </c>
      <c r="Q84" s="174"/>
      <c r="R84" s="174">
        <v>2.5999999999999998E-4</v>
      </c>
      <c r="S84" s="150">
        <f>ROUND(F84*(R84),3)</f>
        <v>0.10299999999999999</v>
      </c>
      <c r="V84" s="175"/>
      <c r="Z84">
        <v>0</v>
      </c>
    </row>
    <row r="85" spans="1:26" ht="35.1" customHeight="1" x14ac:dyDescent="0.25">
      <c r="A85" s="172"/>
      <c r="B85" s="169" t="s">
        <v>196</v>
      </c>
      <c r="C85" s="173" t="s">
        <v>201</v>
      </c>
      <c r="D85" s="169" t="s">
        <v>202</v>
      </c>
      <c r="E85" s="169" t="s">
        <v>95</v>
      </c>
      <c r="F85" s="170">
        <v>12.305</v>
      </c>
      <c r="G85" s="171"/>
      <c r="H85" s="171"/>
      <c r="I85" s="171">
        <f t="shared" si="12"/>
        <v>0</v>
      </c>
      <c r="J85" s="169">
        <f t="shared" si="13"/>
        <v>367.3</v>
      </c>
      <c r="K85" s="1">
        <f t="shared" si="14"/>
        <v>0</v>
      </c>
      <c r="L85" s="1">
        <f t="shared" si="15"/>
        <v>0</v>
      </c>
      <c r="M85" s="1"/>
      <c r="N85" s="1">
        <v>29.85</v>
      </c>
      <c r="O85" s="1"/>
      <c r="P85" s="168">
        <v>2.3100000000000002E-2</v>
      </c>
      <c r="Q85" s="174"/>
      <c r="R85" s="174">
        <v>2.3100000000000002E-2</v>
      </c>
      <c r="S85" s="150">
        <f>ROUND(F85*(R85),3)</f>
        <v>0.28399999999999997</v>
      </c>
      <c r="V85" s="175"/>
      <c r="Z85">
        <v>0</v>
      </c>
    </row>
    <row r="86" spans="1:26" ht="24.95" customHeight="1" x14ac:dyDescent="0.25">
      <c r="A86" s="172"/>
      <c r="B86" s="169" t="s">
        <v>196</v>
      </c>
      <c r="C86" s="173" t="s">
        <v>203</v>
      </c>
      <c r="D86" s="169" t="s">
        <v>204</v>
      </c>
      <c r="E86" s="169" t="s">
        <v>109</v>
      </c>
      <c r="F86" s="170">
        <v>84.034999999999997</v>
      </c>
      <c r="G86" s="171"/>
      <c r="H86" s="171"/>
      <c r="I86" s="171">
        <f t="shared" si="12"/>
        <v>0</v>
      </c>
      <c r="J86" s="169">
        <f t="shared" si="13"/>
        <v>215.13</v>
      </c>
      <c r="K86" s="1">
        <f t="shared" si="14"/>
        <v>0</v>
      </c>
      <c r="L86" s="1">
        <f t="shared" si="15"/>
        <v>0</v>
      </c>
      <c r="M86" s="1"/>
      <c r="N86" s="1">
        <v>2.56</v>
      </c>
      <c r="O86" s="1"/>
      <c r="P86" s="161"/>
      <c r="Q86" s="174"/>
      <c r="R86" s="174"/>
      <c r="S86" s="150"/>
      <c r="V86" s="175"/>
      <c r="Z86">
        <v>0</v>
      </c>
    </row>
    <row r="87" spans="1:26" ht="24.95" customHeight="1" x14ac:dyDescent="0.25">
      <c r="A87" s="172"/>
      <c r="B87" s="169" t="s">
        <v>196</v>
      </c>
      <c r="C87" s="173" t="s">
        <v>205</v>
      </c>
      <c r="D87" s="169" t="s">
        <v>206</v>
      </c>
      <c r="E87" s="169" t="s">
        <v>115</v>
      </c>
      <c r="F87" s="170">
        <v>140</v>
      </c>
      <c r="G87" s="171"/>
      <c r="H87" s="171"/>
      <c r="I87" s="171">
        <f t="shared" si="12"/>
        <v>0</v>
      </c>
      <c r="J87" s="169">
        <f t="shared" si="13"/>
        <v>345.8</v>
      </c>
      <c r="K87" s="1">
        <f t="shared" si="14"/>
        <v>0</v>
      </c>
      <c r="L87" s="1">
        <f t="shared" si="15"/>
        <v>0</v>
      </c>
      <c r="M87" s="1"/>
      <c r="N87" s="1">
        <v>2.4699999999999998</v>
      </c>
      <c r="O87" s="1"/>
      <c r="P87" s="161"/>
      <c r="Q87" s="174"/>
      <c r="R87" s="174"/>
      <c r="S87" s="150"/>
      <c r="V87" s="175"/>
      <c r="Z87">
        <v>0</v>
      </c>
    </row>
    <row r="88" spans="1:26" ht="24.95" customHeight="1" x14ac:dyDescent="0.25">
      <c r="A88" s="172"/>
      <c r="B88" s="169" t="s">
        <v>196</v>
      </c>
      <c r="C88" s="173" t="s">
        <v>207</v>
      </c>
      <c r="D88" s="169" t="s">
        <v>208</v>
      </c>
      <c r="E88" s="169" t="s">
        <v>95</v>
      </c>
      <c r="F88" s="170">
        <v>8.0030000000000001</v>
      </c>
      <c r="G88" s="171"/>
      <c r="H88" s="171"/>
      <c r="I88" s="171">
        <f t="shared" si="12"/>
        <v>0</v>
      </c>
      <c r="J88" s="169">
        <f t="shared" si="13"/>
        <v>27.53</v>
      </c>
      <c r="K88" s="1">
        <f t="shared" si="14"/>
        <v>0</v>
      </c>
      <c r="L88" s="1">
        <f t="shared" si="15"/>
        <v>0</v>
      </c>
      <c r="M88" s="1"/>
      <c r="N88" s="1">
        <v>3.44</v>
      </c>
      <c r="O88" s="1"/>
      <c r="P88" s="168">
        <v>2.9399999999999999E-3</v>
      </c>
      <c r="Q88" s="174"/>
      <c r="R88" s="174">
        <v>2.9399999999999999E-3</v>
      </c>
      <c r="S88" s="150">
        <f>ROUND(F88*(R88),3)</f>
        <v>2.4E-2</v>
      </c>
      <c r="V88" s="175"/>
      <c r="Z88">
        <v>0</v>
      </c>
    </row>
    <row r="89" spans="1:26" ht="24.95" customHeight="1" x14ac:dyDescent="0.25">
      <c r="A89" s="172"/>
      <c r="B89" s="169" t="s">
        <v>196</v>
      </c>
      <c r="C89" s="173" t="s">
        <v>209</v>
      </c>
      <c r="D89" s="169" t="s">
        <v>210</v>
      </c>
      <c r="E89" s="169" t="s">
        <v>190</v>
      </c>
      <c r="F89" s="170">
        <v>4.5</v>
      </c>
      <c r="G89" s="177"/>
      <c r="H89" s="177"/>
      <c r="I89" s="177">
        <f t="shared" si="12"/>
        <v>0</v>
      </c>
      <c r="J89" s="169">
        <f t="shared" si="13"/>
        <v>545.72</v>
      </c>
      <c r="K89" s="1">
        <f t="shared" si="14"/>
        <v>0</v>
      </c>
      <c r="L89" s="1">
        <f t="shared" si="15"/>
        <v>0</v>
      </c>
      <c r="M89" s="1"/>
      <c r="N89" s="1">
        <v>121.27</v>
      </c>
      <c r="O89" s="1"/>
      <c r="P89" s="161"/>
      <c r="Q89" s="174"/>
      <c r="R89" s="174"/>
      <c r="S89" s="150"/>
      <c r="V89" s="175"/>
      <c r="Z89">
        <v>0</v>
      </c>
    </row>
    <row r="90" spans="1:26" ht="24.95" customHeight="1" x14ac:dyDescent="0.25">
      <c r="A90" s="172"/>
      <c r="B90" s="169" t="s">
        <v>211</v>
      </c>
      <c r="C90" s="173" t="s">
        <v>212</v>
      </c>
      <c r="D90" s="169" t="s">
        <v>213</v>
      </c>
      <c r="E90" s="169" t="s">
        <v>115</v>
      </c>
      <c r="F90" s="170">
        <v>318</v>
      </c>
      <c r="G90" s="171"/>
      <c r="H90" s="171"/>
      <c r="I90" s="171">
        <f t="shared" si="12"/>
        <v>0</v>
      </c>
      <c r="J90" s="169">
        <f t="shared" si="13"/>
        <v>591.48</v>
      </c>
      <c r="K90" s="1">
        <f t="shared" si="14"/>
        <v>0</v>
      </c>
      <c r="L90" s="1">
        <f t="shared" si="15"/>
        <v>0</v>
      </c>
      <c r="M90" s="1"/>
      <c r="N90" s="1">
        <v>1.8599999999999999</v>
      </c>
      <c r="O90" s="1"/>
      <c r="P90" s="161"/>
      <c r="Q90" s="174"/>
      <c r="R90" s="174"/>
      <c r="S90" s="150"/>
      <c r="V90" s="175"/>
      <c r="Z90">
        <v>0</v>
      </c>
    </row>
    <row r="91" spans="1:26" ht="24.95" customHeight="1" x14ac:dyDescent="0.25">
      <c r="A91" s="172"/>
      <c r="B91" s="169" t="s">
        <v>211</v>
      </c>
      <c r="C91" s="173" t="s">
        <v>214</v>
      </c>
      <c r="D91" s="169" t="s">
        <v>215</v>
      </c>
      <c r="E91" s="169" t="s">
        <v>109</v>
      </c>
      <c r="F91" s="170">
        <v>1272.7270000000001</v>
      </c>
      <c r="G91" s="171"/>
      <c r="H91" s="171"/>
      <c r="I91" s="171">
        <f t="shared" si="12"/>
        <v>0</v>
      </c>
      <c r="J91" s="169">
        <f t="shared" si="13"/>
        <v>954.55</v>
      </c>
      <c r="K91" s="1">
        <f t="shared" si="14"/>
        <v>0</v>
      </c>
      <c r="L91" s="1">
        <f t="shared" si="15"/>
        <v>0</v>
      </c>
      <c r="M91" s="1"/>
      <c r="N91" s="1">
        <v>0.75</v>
      </c>
      <c r="O91" s="1"/>
      <c r="P91" s="161"/>
      <c r="Q91" s="174"/>
      <c r="R91" s="174"/>
      <c r="S91" s="150"/>
      <c r="V91" s="175"/>
      <c r="Z91">
        <v>0</v>
      </c>
    </row>
    <row r="92" spans="1:26" ht="24.95" customHeight="1" x14ac:dyDescent="0.25">
      <c r="A92" s="172"/>
      <c r="B92" s="169" t="s">
        <v>211</v>
      </c>
      <c r="C92" s="173" t="s">
        <v>216</v>
      </c>
      <c r="D92" s="169" t="s">
        <v>217</v>
      </c>
      <c r="E92" s="169" t="s">
        <v>109</v>
      </c>
      <c r="F92" s="170">
        <v>40</v>
      </c>
      <c r="G92" s="171"/>
      <c r="H92" s="171"/>
      <c r="I92" s="171">
        <f t="shared" si="12"/>
        <v>0</v>
      </c>
      <c r="J92" s="169">
        <f t="shared" si="13"/>
        <v>73.2</v>
      </c>
      <c r="K92" s="1">
        <f t="shared" si="14"/>
        <v>0</v>
      </c>
      <c r="L92" s="1">
        <f t="shared" si="15"/>
        <v>0</v>
      </c>
      <c r="M92" s="1"/>
      <c r="N92" s="1">
        <v>1.83</v>
      </c>
      <c r="O92" s="1"/>
      <c r="P92" s="161"/>
      <c r="Q92" s="174"/>
      <c r="R92" s="174"/>
      <c r="S92" s="150"/>
      <c r="V92" s="175"/>
      <c r="Z92">
        <v>0</v>
      </c>
    </row>
    <row r="93" spans="1:26" ht="24.95" customHeight="1" x14ac:dyDescent="0.25">
      <c r="A93" s="172"/>
      <c r="B93" s="169" t="s">
        <v>211</v>
      </c>
      <c r="C93" s="173" t="s">
        <v>218</v>
      </c>
      <c r="D93" s="169" t="s">
        <v>219</v>
      </c>
      <c r="E93" s="169" t="s">
        <v>115</v>
      </c>
      <c r="F93" s="170">
        <v>140</v>
      </c>
      <c r="G93" s="171"/>
      <c r="H93" s="171"/>
      <c r="I93" s="171">
        <f t="shared" si="12"/>
        <v>0</v>
      </c>
      <c r="J93" s="169">
        <f t="shared" si="13"/>
        <v>211.4</v>
      </c>
      <c r="K93" s="1">
        <f t="shared" si="14"/>
        <v>0</v>
      </c>
      <c r="L93" s="1">
        <f t="shared" si="15"/>
        <v>0</v>
      </c>
      <c r="M93" s="1"/>
      <c r="N93" s="1">
        <v>1.51</v>
      </c>
      <c r="O93" s="1"/>
      <c r="P93" s="161"/>
      <c r="Q93" s="174"/>
      <c r="R93" s="174"/>
      <c r="S93" s="150"/>
      <c r="V93" s="175"/>
      <c r="Z93">
        <v>0</v>
      </c>
    </row>
    <row r="94" spans="1:26" ht="24.95" customHeight="1" x14ac:dyDescent="0.25">
      <c r="A94" s="172"/>
      <c r="B94" s="169" t="s">
        <v>131</v>
      </c>
      <c r="C94" s="173" t="s">
        <v>220</v>
      </c>
      <c r="D94" s="169" t="s">
        <v>221</v>
      </c>
      <c r="E94" s="169" t="s">
        <v>109</v>
      </c>
      <c r="F94" s="170">
        <v>12.5</v>
      </c>
      <c r="G94" s="171"/>
      <c r="H94" s="171"/>
      <c r="I94" s="171">
        <f t="shared" si="12"/>
        <v>0</v>
      </c>
      <c r="J94" s="169">
        <f t="shared" si="13"/>
        <v>124.5</v>
      </c>
      <c r="K94" s="1">
        <f t="shared" si="14"/>
        <v>0</v>
      </c>
      <c r="L94" s="1">
        <f t="shared" si="15"/>
        <v>0</v>
      </c>
      <c r="M94" s="1"/>
      <c r="N94" s="1">
        <v>9.9600000000000009</v>
      </c>
      <c r="O94" s="1"/>
      <c r="P94" s="161"/>
      <c r="Q94" s="174"/>
      <c r="R94" s="174"/>
      <c r="S94" s="150"/>
      <c r="V94" s="175"/>
      <c r="Z94">
        <v>0</v>
      </c>
    </row>
    <row r="95" spans="1:26" ht="24.95" customHeight="1" x14ac:dyDescent="0.25">
      <c r="A95" s="172"/>
      <c r="B95" s="169" t="s">
        <v>131</v>
      </c>
      <c r="C95" s="173" t="s">
        <v>222</v>
      </c>
      <c r="D95" s="169" t="s">
        <v>223</v>
      </c>
      <c r="E95" s="169" t="s">
        <v>115</v>
      </c>
      <c r="F95" s="170">
        <v>1030</v>
      </c>
      <c r="G95" s="171"/>
      <c r="H95" s="171"/>
      <c r="I95" s="171">
        <f t="shared" si="12"/>
        <v>0</v>
      </c>
      <c r="J95" s="169">
        <f t="shared" si="13"/>
        <v>690.1</v>
      </c>
      <c r="K95" s="1">
        <f t="shared" si="14"/>
        <v>0</v>
      </c>
      <c r="L95" s="1">
        <f t="shared" si="15"/>
        <v>0</v>
      </c>
      <c r="M95" s="1"/>
      <c r="N95" s="1">
        <v>0.67</v>
      </c>
      <c r="O95" s="1"/>
      <c r="P95" s="161"/>
      <c r="Q95" s="174"/>
      <c r="R95" s="174"/>
      <c r="S95" s="150"/>
      <c r="V95" s="175"/>
      <c r="Z95">
        <v>0</v>
      </c>
    </row>
    <row r="96" spans="1:26" ht="24.95" customHeight="1" x14ac:dyDescent="0.25">
      <c r="A96" s="172"/>
      <c r="B96" s="169" t="s">
        <v>131</v>
      </c>
      <c r="C96" s="173" t="s">
        <v>224</v>
      </c>
      <c r="D96" s="169" t="s">
        <v>225</v>
      </c>
      <c r="E96" s="169" t="s">
        <v>115</v>
      </c>
      <c r="F96" s="170">
        <v>270</v>
      </c>
      <c r="G96" s="171"/>
      <c r="H96" s="171"/>
      <c r="I96" s="171">
        <f t="shared" si="12"/>
        <v>0</v>
      </c>
      <c r="J96" s="169">
        <f t="shared" si="13"/>
        <v>342.9</v>
      </c>
      <c r="K96" s="1">
        <f t="shared" si="14"/>
        <v>0</v>
      </c>
      <c r="L96" s="1">
        <f t="shared" si="15"/>
        <v>0</v>
      </c>
      <c r="M96" s="1"/>
      <c r="N96" s="1">
        <v>1.27</v>
      </c>
      <c r="O96" s="1"/>
      <c r="P96" s="161"/>
      <c r="Q96" s="174"/>
      <c r="R96" s="174"/>
      <c r="S96" s="150"/>
      <c r="V96" s="175"/>
      <c r="Z96">
        <v>0</v>
      </c>
    </row>
    <row r="97" spans="1:26" ht="24.95" customHeight="1" x14ac:dyDescent="0.25">
      <c r="A97" s="172"/>
      <c r="B97" s="169" t="s">
        <v>226</v>
      </c>
      <c r="C97" s="173" t="s">
        <v>227</v>
      </c>
      <c r="D97" s="169" t="s">
        <v>228</v>
      </c>
      <c r="E97" s="169" t="s">
        <v>95</v>
      </c>
      <c r="F97" s="170">
        <v>4.5380000000000003</v>
      </c>
      <c r="G97" s="171"/>
      <c r="H97" s="171"/>
      <c r="I97" s="171">
        <f t="shared" si="12"/>
        <v>0</v>
      </c>
      <c r="J97" s="169">
        <f t="shared" si="13"/>
        <v>937.46</v>
      </c>
      <c r="K97" s="1">
        <f t="shared" si="14"/>
        <v>0</v>
      </c>
      <c r="L97" s="1"/>
      <c r="M97" s="1">
        <f>ROUND(F97*(G97),2)</f>
        <v>0</v>
      </c>
      <c r="N97" s="1">
        <v>206.58</v>
      </c>
      <c r="O97" s="1"/>
      <c r="P97" s="168">
        <v>0.55000000000000004</v>
      </c>
      <c r="Q97" s="174"/>
      <c r="R97" s="174">
        <v>0.55000000000000004</v>
      </c>
      <c r="S97" s="150">
        <f>ROUND(F97*(R97),3)</f>
        <v>2.496</v>
      </c>
      <c r="V97" s="175"/>
      <c r="Z97">
        <v>0</v>
      </c>
    </row>
    <row r="98" spans="1:26" ht="24.95" customHeight="1" x14ac:dyDescent="0.25">
      <c r="A98" s="172"/>
      <c r="B98" s="169" t="s">
        <v>226</v>
      </c>
      <c r="C98" s="173" t="s">
        <v>229</v>
      </c>
      <c r="D98" s="169" t="s">
        <v>230</v>
      </c>
      <c r="E98" s="169" t="s">
        <v>95</v>
      </c>
      <c r="F98" s="170">
        <v>8.8729999999999993</v>
      </c>
      <c r="G98" s="171"/>
      <c r="H98" s="171"/>
      <c r="I98" s="171">
        <f t="shared" si="12"/>
        <v>0</v>
      </c>
      <c r="J98" s="169">
        <f t="shared" si="13"/>
        <v>2461.73</v>
      </c>
      <c r="K98" s="1">
        <f t="shared" si="14"/>
        <v>0</v>
      </c>
      <c r="L98" s="1"/>
      <c r="M98" s="1">
        <f>ROUND(F98*(G98),2)</f>
        <v>0</v>
      </c>
      <c r="N98" s="1">
        <v>277.44</v>
      </c>
      <c r="O98" s="1"/>
      <c r="P98" s="168">
        <v>0.55000000000000004</v>
      </c>
      <c r="Q98" s="174"/>
      <c r="R98" s="174">
        <v>0.55000000000000004</v>
      </c>
      <c r="S98" s="150">
        <f>ROUND(F98*(R98),3)</f>
        <v>4.88</v>
      </c>
      <c r="V98" s="175"/>
      <c r="Z98">
        <v>0</v>
      </c>
    </row>
    <row r="99" spans="1:26" ht="24.95" customHeight="1" x14ac:dyDescent="0.25">
      <c r="A99" s="172"/>
      <c r="B99" s="169" t="s">
        <v>226</v>
      </c>
      <c r="C99" s="173" t="s">
        <v>229</v>
      </c>
      <c r="D99" s="169" t="s">
        <v>230</v>
      </c>
      <c r="E99" s="169" t="s">
        <v>95</v>
      </c>
      <c r="F99" s="170">
        <v>3.4649999999999999</v>
      </c>
      <c r="G99" s="171"/>
      <c r="H99" s="171"/>
      <c r="I99" s="171">
        <f t="shared" si="12"/>
        <v>0</v>
      </c>
      <c r="J99" s="169">
        <f t="shared" si="13"/>
        <v>961.33</v>
      </c>
      <c r="K99" s="1">
        <f t="shared" si="14"/>
        <v>0</v>
      </c>
      <c r="L99" s="1"/>
      <c r="M99" s="1">
        <f>ROUND(F99*(G99),2)</f>
        <v>0</v>
      </c>
      <c r="N99" s="1">
        <v>277.44</v>
      </c>
      <c r="O99" s="1"/>
      <c r="P99" s="168">
        <v>0.55000000000000004</v>
      </c>
      <c r="Q99" s="174"/>
      <c r="R99" s="174">
        <v>0.55000000000000004</v>
      </c>
      <c r="S99" s="150">
        <f>ROUND(F99*(R99),3)</f>
        <v>1.9059999999999999</v>
      </c>
      <c r="V99" s="175"/>
      <c r="Z99">
        <v>0</v>
      </c>
    </row>
    <row r="100" spans="1:26" ht="24.95" customHeight="1" x14ac:dyDescent="0.25">
      <c r="A100" s="172"/>
      <c r="B100" s="169" t="s">
        <v>226</v>
      </c>
      <c r="C100" s="173" t="s">
        <v>231</v>
      </c>
      <c r="D100" s="169" t="s">
        <v>232</v>
      </c>
      <c r="E100" s="169" t="s">
        <v>95</v>
      </c>
      <c r="F100" s="170">
        <v>3.4319999999999999</v>
      </c>
      <c r="G100" s="171"/>
      <c r="H100" s="171"/>
      <c r="I100" s="171">
        <f t="shared" si="12"/>
        <v>0</v>
      </c>
      <c r="J100" s="169">
        <f t="shared" si="13"/>
        <v>1001.15</v>
      </c>
      <c r="K100" s="1">
        <f t="shared" si="14"/>
        <v>0</v>
      </c>
      <c r="L100" s="1"/>
      <c r="M100" s="1">
        <f>ROUND(F100*(G100),2)</f>
        <v>0</v>
      </c>
      <c r="N100" s="1">
        <v>291.70999999999998</v>
      </c>
      <c r="O100" s="1"/>
      <c r="P100" s="168">
        <v>0.55000000000000004</v>
      </c>
      <c r="Q100" s="174"/>
      <c r="R100" s="174">
        <v>0.55000000000000004</v>
      </c>
      <c r="S100" s="150">
        <f>ROUND(F100*(R100),3)</f>
        <v>1.8879999999999999</v>
      </c>
      <c r="V100" s="175"/>
      <c r="Z100">
        <v>0</v>
      </c>
    </row>
    <row r="101" spans="1:26" x14ac:dyDescent="0.25">
      <c r="A101" s="150"/>
      <c r="B101" s="150"/>
      <c r="C101" s="150"/>
      <c r="D101" s="150" t="s">
        <v>74</v>
      </c>
      <c r="E101" s="150"/>
      <c r="F101" s="168"/>
      <c r="G101" s="153"/>
      <c r="H101" s="153">
        <f>ROUND((SUM(M82:M100))/1,2)</f>
        <v>0</v>
      </c>
      <c r="I101" s="153">
        <f>ROUND((SUM(I82:I100))/1,2)</f>
        <v>0</v>
      </c>
      <c r="J101" s="150"/>
      <c r="K101" s="150"/>
      <c r="L101" s="150">
        <f>ROUND((SUM(L82:L100))/1,2)</f>
        <v>0</v>
      </c>
      <c r="M101" s="150">
        <f>ROUND((SUM(M82:M100))/1,2)</f>
        <v>0</v>
      </c>
      <c r="N101" s="150"/>
      <c r="O101" s="150"/>
      <c r="P101" s="176">
        <f>ROUND((SUM(P82:P100))/1,2)</f>
        <v>2.23</v>
      </c>
      <c r="Q101" s="147"/>
      <c r="R101" s="147"/>
      <c r="S101" s="176">
        <f>ROUND((SUM(S82:S100))/1,2)</f>
        <v>11.59</v>
      </c>
      <c r="T101" s="147"/>
      <c r="U101" s="147"/>
      <c r="V101" s="147"/>
      <c r="W101" s="147"/>
      <c r="X101" s="147"/>
      <c r="Y101" s="147"/>
      <c r="Z101" s="147"/>
    </row>
    <row r="102" spans="1:26" x14ac:dyDescent="0.25">
      <c r="A102" s="1"/>
      <c r="B102" s="1"/>
      <c r="C102" s="1"/>
      <c r="D102" s="1"/>
      <c r="E102" s="1"/>
      <c r="F102" s="161"/>
      <c r="G102" s="143"/>
      <c r="H102" s="143"/>
      <c r="I102" s="143"/>
      <c r="J102" s="1"/>
      <c r="K102" s="1"/>
      <c r="L102" s="1"/>
      <c r="M102" s="1"/>
      <c r="N102" s="1"/>
      <c r="O102" s="1"/>
      <c r="P102" s="1"/>
      <c r="S102" s="1"/>
    </row>
    <row r="103" spans="1:26" x14ac:dyDescent="0.25">
      <c r="A103" s="150"/>
      <c r="B103" s="150"/>
      <c r="C103" s="150"/>
      <c r="D103" s="150" t="s">
        <v>75</v>
      </c>
      <c r="E103" s="150"/>
      <c r="F103" s="168"/>
      <c r="G103" s="151"/>
      <c r="H103" s="151"/>
      <c r="I103" s="151"/>
      <c r="J103" s="150"/>
      <c r="K103" s="150"/>
      <c r="L103" s="150"/>
      <c r="M103" s="150"/>
      <c r="N103" s="150"/>
      <c r="O103" s="150"/>
      <c r="P103" s="150"/>
      <c r="Q103" s="147"/>
      <c r="R103" s="147"/>
      <c r="S103" s="150"/>
      <c r="T103" s="147"/>
      <c r="U103" s="147"/>
      <c r="V103" s="147"/>
      <c r="W103" s="147"/>
      <c r="X103" s="147"/>
      <c r="Y103" s="147"/>
      <c r="Z103" s="147"/>
    </row>
    <row r="104" spans="1:26" ht="24.95" customHeight="1" x14ac:dyDescent="0.25">
      <c r="A104" s="172"/>
      <c r="B104" s="169" t="s">
        <v>233</v>
      </c>
      <c r="C104" s="173" t="s">
        <v>234</v>
      </c>
      <c r="D104" s="169" t="s">
        <v>235</v>
      </c>
      <c r="E104" s="169" t="s">
        <v>109</v>
      </c>
      <c r="F104" s="170">
        <v>166.85</v>
      </c>
      <c r="G104" s="171"/>
      <c r="H104" s="171"/>
      <c r="I104" s="171">
        <f t="shared" ref="I104:I123" si="16">ROUND(F104*(G104+H104),2)</f>
        <v>0</v>
      </c>
      <c r="J104" s="169">
        <f t="shared" ref="J104:J123" si="17">ROUND(F104*(N104),2)</f>
        <v>3884.27</v>
      </c>
      <c r="K104" s="1">
        <f t="shared" ref="K104:K123" si="18">ROUND(F104*(O104),2)</f>
        <v>0</v>
      </c>
      <c r="L104" s="1">
        <f t="shared" ref="L104:L123" si="19">ROUND(F104*(G104),2)</f>
        <v>0</v>
      </c>
      <c r="M104" s="1"/>
      <c r="N104" s="1">
        <v>23.28</v>
      </c>
      <c r="O104" s="1"/>
      <c r="P104" s="168">
        <v>5.4999999999999997E-3</v>
      </c>
      <c r="Q104" s="174"/>
      <c r="R104" s="174">
        <v>5.4999999999999997E-3</v>
      </c>
      <c r="S104" s="150">
        <f t="shared" ref="S104:S112" si="20">ROUND(F104*(R104),3)</f>
        <v>0.91800000000000004</v>
      </c>
      <c r="V104" s="175"/>
      <c r="Z104">
        <v>0</v>
      </c>
    </row>
    <row r="105" spans="1:26" ht="24.95" customHeight="1" x14ac:dyDescent="0.25">
      <c r="A105" s="172"/>
      <c r="B105" s="169" t="s">
        <v>233</v>
      </c>
      <c r="C105" s="173" t="s">
        <v>236</v>
      </c>
      <c r="D105" s="169" t="s">
        <v>237</v>
      </c>
      <c r="E105" s="169" t="s">
        <v>115</v>
      </c>
      <c r="F105" s="170">
        <v>11.8</v>
      </c>
      <c r="G105" s="171"/>
      <c r="H105" s="171"/>
      <c r="I105" s="171">
        <f t="shared" si="16"/>
        <v>0</v>
      </c>
      <c r="J105" s="169">
        <f t="shared" si="17"/>
        <v>169.8</v>
      </c>
      <c r="K105" s="1">
        <f t="shared" si="18"/>
        <v>0</v>
      </c>
      <c r="L105" s="1">
        <f t="shared" si="19"/>
        <v>0</v>
      </c>
      <c r="M105" s="1"/>
      <c r="N105" s="1">
        <v>14.39</v>
      </c>
      <c r="O105" s="1"/>
      <c r="P105" s="168">
        <v>9.2000000000000003E-4</v>
      </c>
      <c r="Q105" s="174"/>
      <c r="R105" s="174">
        <v>9.2000000000000003E-4</v>
      </c>
      <c r="S105" s="150">
        <f t="shared" si="20"/>
        <v>1.0999999999999999E-2</v>
      </c>
      <c r="V105" s="175"/>
      <c r="Z105">
        <v>0</v>
      </c>
    </row>
    <row r="106" spans="1:26" ht="24.95" customHeight="1" x14ac:dyDescent="0.25">
      <c r="A106" s="172"/>
      <c r="B106" s="169" t="s">
        <v>233</v>
      </c>
      <c r="C106" s="173" t="s">
        <v>238</v>
      </c>
      <c r="D106" s="169" t="s">
        <v>239</v>
      </c>
      <c r="E106" s="169" t="s">
        <v>115</v>
      </c>
      <c r="F106" s="170">
        <v>6.87</v>
      </c>
      <c r="G106" s="171"/>
      <c r="H106" s="171"/>
      <c r="I106" s="171">
        <f t="shared" si="16"/>
        <v>0</v>
      </c>
      <c r="J106" s="169">
        <f t="shared" si="17"/>
        <v>73.44</v>
      </c>
      <c r="K106" s="1">
        <f t="shared" si="18"/>
        <v>0</v>
      </c>
      <c r="L106" s="1">
        <f t="shared" si="19"/>
        <v>0</v>
      </c>
      <c r="M106" s="1"/>
      <c r="N106" s="1">
        <v>10.69</v>
      </c>
      <c r="O106" s="1"/>
      <c r="P106" s="168">
        <v>1.6800000000000001E-3</v>
      </c>
      <c r="Q106" s="174"/>
      <c r="R106" s="174">
        <v>1.6800000000000001E-3</v>
      </c>
      <c r="S106" s="150">
        <f t="shared" si="20"/>
        <v>1.2E-2</v>
      </c>
      <c r="V106" s="175"/>
      <c r="Z106">
        <v>0</v>
      </c>
    </row>
    <row r="107" spans="1:26" ht="24.95" customHeight="1" x14ac:dyDescent="0.25">
      <c r="A107" s="172"/>
      <c r="B107" s="169" t="s">
        <v>233</v>
      </c>
      <c r="C107" s="173" t="s">
        <v>240</v>
      </c>
      <c r="D107" s="169" t="s">
        <v>241</v>
      </c>
      <c r="E107" s="169" t="s">
        <v>115</v>
      </c>
      <c r="F107" s="170">
        <v>16</v>
      </c>
      <c r="G107" s="171"/>
      <c r="H107" s="171"/>
      <c r="I107" s="171">
        <f t="shared" si="16"/>
        <v>0</v>
      </c>
      <c r="J107" s="169">
        <f t="shared" si="17"/>
        <v>453.6</v>
      </c>
      <c r="K107" s="1">
        <f t="shared" si="18"/>
        <v>0</v>
      </c>
      <c r="L107" s="1">
        <f t="shared" si="19"/>
        <v>0</v>
      </c>
      <c r="M107" s="1"/>
      <c r="N107" s="1">
        <v>28.35</v>
      </c>
      <c r="O107" s="1"/>
      <c r="P107" s="168">
        <v>1.7299999999999998E-3</v>
      </c>
      <c r="Q107" s="174"/>
      <c r="R107" s="174">
        <v>1.7299999999999998E-3</v>
      </c>
      <c r="S107" s="150">
        <f t="shared" si="20"/>
        <v>2.8000000000000001E-2</v>
      </c>
      <c r="V107" s="175"/>
      <c r="Z107">
        <v>0</v>
      </c>
    </row>
    <row r="108" spans="1:26" ht="24.95" customHeight="1" x14ac:dyDescent="0.25">
      <c r="A108" s="172"/>
      <c r="B108" s="169" t="s">
        <v>233</v>
      </c>
      <c r="C108" s="173" t="s">
        <v>242</v>
      </c>
      <c r="D108" s="169" t="s">
        <v>243</v>
      </c>
      <c r="E108" s="169" t="s">
        <v>244</v>
      </c>
      <c r="F108" s="170">
        <v>8</v>
      </c>
      <c r="G108" s="171"/>
      <c r="H108" s="171"/>
      <c r="I108" s="171">
        <f t="shared" si="16"/>
        <v>0</v>
      </c>
      <c r="J108" s="169">
        <f t="shared" si="17"/>
        <v>109.76</v>
      </c>
      <c r="K108" s="1">
        <f t="shared" si="18"/>
        <v>0</v>
      </c>
      <c r="L108" s="1">
        <f t="shared" si="19"/>
        <v>0</v>
      </c>
      <c r="M108" s="1"/>
      <c r="N108" s="1">
        <v>13.72</v>
      </c>
      <c r="O108" s="1"/>
      <c r="P108" s="168">
        <v>3.6999999999999999E-4</v>
      </c>
      <c r="Q108" s="174"/>
      <c r="R108" s="174">
        <v>3.6999999999999999E-4</v>
      </c>
      <c r="S108" s="150">
        <f t="shared" si="20"/>
        <v>3.0000000000000001E-3</v>
      </c>
      <c r="V108" s="175"/>
      <c r="Z108">
        <v>0</v>
      </c>
    </row>
    <row r="109" spans="1:26" ht="24.95" customHeight="1" x14ac:dyDescent="0.25">
      <c r="A109" s="172"/>
      <c r="B109" s="169" t="s">
        <v>233</v>
      </c>
      <c r="C109" s="173" t="s">
        <v>245</v>
      </c>
      <c r="D109" s="169" t="s">
        <v>246</v>
      </c>
      <c r="E109" s="169" t="s">
        <v>244</v>
      </c>
      <c r="F109" s="170">
        <v>4</v>
      </c>
      <c r="G109" s="171"/>
      <c r="H109" s="171"/>
      <c r="I109" s="171">
        <f t="shared" si="16"/>
        <v>0</v>
      </c>
      <c r="J109" s="169">
        <f t="shared" si="17"/>
        <v>59.28</v>
      </c>
      <c r="K109" s="1">
        <f t="shared" si="18"/>
        <v>0</v>
      </c>
      <c r="L109" s="1">
        <f t="shared" si="19"/>
        <v>0</v>
      </c>
      <c r="M109" s="1"/>
      <c r="N109" s="1">
        <v>14.82</v>
      </c>
      <c r="O109" s="1"/>
      <c r="P109" s="168">
        <v>3.6999999999999999E-4</v>
      </c>
      <c r="Q109" s="174"/>
      <c r="R109" s="174">
        <v>3.6999999999999999E-4</v>
      </c>
      <c r="S109" s="150">
        <f t="shared" si="20"/>
        <v>1E-3</v>
      </c>
      <c r="V109" s="175"/>
      <c r="Z109">
        <v>0</v>
      </c>
    </row>
    <row r="110" spans="1:26" ht="24.95" customHeight="1" x14ac:dyDescent="0.25">
      <c r="A110" s="172"/>
      <c r="B110" s="169" t="s">
        <v>233</v>
      </c>
      <c r="C110" s="173" t="s">
        <v>247</v>
      </c>
      <c r="D110" s="169" t="s">
        <v>248</v>
      </c>
      <c r="E110" s="169" t="s">
        <v>244</v>
      </c>
      <c r="F110" s="170">
        <v>4</v>
      </c>
      <c r="G110" s="171"/>
      <c r="H110" s="171"/>
      <c r="I110" s="171">
        <f t="shared" si="16"/>
        <v>0</v>
      </c>
      <c r="J110" s="169">
        <f t="shared" si="17"/>
        <v>40.520000000000003</v>
      </c>
      <c r="K110" s="1">
        <f t="shared" si="18"/>
        <v>0</v>
      </c>
      <c r="L110" s="1">
        <f t="shared" si="19"/>
        <v>0</v>
      </c>
      <c r="M110" s="1"/>
      <c r="N110" s="1">
        <v>10.130000000000001</v>
      </c>
      <c r="O110" s="1"/>
      <c r="P110" s="168">
        <v>2.5000000000000001E-4</v>
      </c>
      <c r="Q110" s="174"/>
      <c r="R110" s="174">
        <v>2.5000000000000001E-4</v>
      </c>
      <c r="S110" s="150">
        <f t="shared" si="20"/>
        <v>1E-3</v>
      </c>
      <c r="V110" s="175"/>
      <c r="Z110">
        <v>0</v>
      </c>
    </row>
    <row r="111" spans="1:26" ht="24.95" customHeight="1" x14ac:dyDescent="0.25">
      <c r="A111" s="172"/>
      <c r="B111" s="169" t="s">
        <v>233</v>
      </c>
      <c r="C111" s="173" t="s">
        <v>249</v>
      </c>
      <c r="D111" s="169" t="s">
        <v>250</v>
      </c>
      <c r="E111" s="169" t="s">
        <v>115</v>
      </c>
      <c r="F111" s="170">
        <v>50</v>
      </c>
      <c r="G111" s="171"/>
      <c r="H111" s="171"/>
      <c r="I111" s="171">
        <f t="shared" si="16"/>
        <v>0</v>
      </c>
      <c r="J111" s="169">
        <f t="shared" si="17"/>
        <v>1535.5</v>
      </c>
      <c r="K111" s="1">
        <f t="shared" si="18"/>
        <v>0</v>
      </c>
      <c r="L111" s="1">
        <f t="shared" si="19"/>
        <v>0</v>
      </c>
      <c r="M111" s="1"/>
      <c r="N111" s="1">
        <v>30.71</v>
      </c>
      <c r="O111" s="1"/>
      <c r="P111" s="168">
        <v>1.3600000000000001E-3</v>
      </c>
      <c r="Q111" s="174"/>
      <c r="R111" s="174">
        <v>1.3600000000000001E-3</v>
      </c>
      <c r="S111" s="150">
        <f t="shared" si="20"/>
        <v>6.8000000000000005E-2</v>
      </c>
      <c r="V111" s="175"/>
      <c r="Z111">
        <v>0</v>
      </c>
    </row>
    <row r="112" spans="1:26" ht="24.95" customHeight="1" x14ac:dyDescent="0.25">
      <c r="A112" s="172"/>
      <c r="B112" s="169" t="s">
        <v>233</v>
      </c>
      <c r="C112" s="173" t="s">
        <v>251</v>
      </c>
      <c r="D112" s="169" t="s">
        <v>252</v>
      </c>
      <c r="E112" s="169" t="s">
        <v>244</v>
      </c>
      <c r="F112" s="170">
        <v>4</v>
      </c>
      <c r="G112" s="171"/>
      <c r="H112" s="171"/>
      <c r="I112" s="171">
        <f t="shared" si="16"/>
        <v>0</v>
      </c>
      <c r="J112" s="169">
        <f t="shared" si="17"/>
        <v>65.56</v>
      </c>
      <c r="K112" s="1">
        <f t="shared" si="18"/>
        <v>0</v>
      </c>
      <c r="L112" s="1">
        <f t="shared" si="19"/>
        <v>0</v>
      </c>
      <c r="M112" s="1"/>
      <c r="N112" s="1">
        <v>16.39</v>
      </c>
      <c r="O112" s="1"/>
      <c r="P112" s="168">
        <v>2.5000000000000001E-4</v>
      </c>
      <c r="Q112" s="174"/>
      <c r="R112" s="174">
        <v>2.5000000000000001E-4</v>
      </c>
      <c r="S112" s="150">
        <f t="shared" si="20"/>
        <v>1E-3</v>
      </c>
      <c r="V112" s="175"/>
      <c r="Z112">
        <v>0</v>
      </c>
    </row>
    <row r="113" spans="1:26" ht="24.95" customHeight="1" x14ac:dyDescent="0.25">
      <c r="A113" s="172"/>
      <c r="B113" s="169" t="s">
        <v>253</v>
      </c>
      <c r="C113" s="173" t="s">
        <v>254</v>
      </c>
      <c r="D113" s="169" t="s">
        <v>255</v>
      </c>
      <c r="E113" s="169" t="s">
        <v>115</v>
      </c>
      <c r="F113" s="170">
        <v>41.65</v>
      </c>
      <c r="G113" s="171"/>
      <c r="H113" s="171"/>
      <c r="I113" s="171">
        <f t="shared" si="16"/>
        <v>0</v>
      </c>
      <c r="J113" s="169">
        <f t="shared" si="17"/>
        <v>35.82</v>
      </c>
      <c r="K113" s="1">
        <f t="shared" si="18"/>
        <v>0</v>
      </c>
      <c r="L113" s="1">
        <f t="shared" si="19"/>
        <v>0</v>
      </c>
      <c r="M113" s="1"/>
      <c r="N113" s="1">
        <v>0.86</v>
      </c>
      <c r="O113" s="1"/>
      <c r="P113" s="161"/>
      <c r="Q113" s="174"/>
      <c r="R113" s="174"/>
      <c r="S113" s="150"/>
      <c r="V113" s="175"/>
      <c r="Z113">
        <v>0</v>
      </c>
    </row>
    <row r="114" spans="1:26" ht="24.95" customHeight="1" x14ac:dyDescent="0.25">
      <c r="A114" s="172"/>
      <c r="B114" s="169" t="s">
        <v>253</v>
      </c>
      <c r="C114" s="173" t="s">
        <v>256</v>
      </c>
      <c r="D114" s="169" t="s">
        <v>257</v>
      </c>
      <c r="E114" s="169" t="s">
        <v>115</v>
      </c>
      <c r="F114" s="170">
        <v>6.87</v>
      </c>
      <c r="G114" s="171"/>
      <c r="H114" s="171"/>
      <c r="I114" s="171">
        <f t="shared" si="16"/>
        <v>0</v>
      </c>
      <c r="J114" s="169">
        <f t="shared" si="17"/>
        <v>7.9</v>
      </c>
      <c r="K114" s="1">
        <f t="shared" si="18"/>
        <v>0</v>
      </c>
      <c r="L114" s="1">
        <f t="shared" si="19"/>
        <v>0</v>
      </c>
      <c r="M114" s="1"/>
      <c r="N114" s="1">
        <v>1.1499999999999999</v>
      </c>
      <c r="O114" s="1"/>
      <c r="P114" s="161"/>
      <c r="Q114" s="174"/>
      <c r="R114" s="174"/>
      <c r="S114" s="150"/>
      <c r="V114" s="175"/>
      <c r="Z114">
        <v>0</v>
      </c>
    </row>
    <row r="115" spans="1:26" ht="24.95" customHeight="1" x14ac:dyDescent="0.25">
      <c r="A115" s="172"/>
      <c r="B115" s="169" t="s">
        <v>253</v>
      </c>
      <c r="C115" s="173" t="s">
        <v>258</v>
      </c>
      <c r="D115" s="169" t="s">
        <v>259</v>
      </c>
      <c r="E115" s="169" t="s">
        <v>115</v>
      </c>
      <c r="F115" s="170">
        <v>8</v>
      </c>
      <c r="G115" s="171"/>
      <c r="H115" s="171"/>
      <c r="I115" s="171">
        <f t="shared" si="16"/>
        <v>0</v>
      </c>
      <c r="J115" s="169">
        <f t="shared" si="17"/>
        <v>6.88</v>
      </c>
      <c r="K115" s="1">
        <f t="shared" si="18"/>
        <v>0</v>
      </c>
      <c r="L115" s="1">
        <f t="shared" si="19"/>
        <v>0</v>
      </c>
      <c r="M115" s="1"/>
      <c r="N115" s="1">
        <v>0.86</v>
      </c>
      <c r="O115" s="1"/>
      <c r="P115" s="161"/>
      <c r="Q115" s="174"/>
      <c r="R115" s="174"/>
      <c r="S115" s="150"/>
      <c r="V115" s="175"/>
      <c r="Z115">
        <v>0</v>
      </c>
    </row>
    <row r="116" spans="1:26" ht="24.95" customHeight="1" x14ac:dyDescent="0.25">
      <c r="A116" s="172"/>
      <c r="B116" s="169" t="s">
        <v>253</v>
      </c>
      <c r="C116" s="173" t="s">
        <v>260</v>
      </c>
      <c r="D116" s="169" t="s">
        <v>261</v>
      </c>
      <c r="E116" s="169" t="s">
        <v>244</v>
      </c>
      <c r="F116" s="170">
        <v>4</v>
      </c>
      <c r="G116" s="171"/>
      <c r="H116" s="171"/>
      <c r="I116" s="171">
        <f t="shared" si="16"/>
        <v>0</v>
      </c>
      <c r="J116" s="169">
        <f t="shared" si="17"/>
        <v>4.5999999999999996</v>
      </c>
      <c r="K116" s="1">
        <f t="shared" si="18"/>
        <v>0</v>
      </c>
      <c r="L116" s="1">
        <f t="shared" si="19"/>
        <v>0</v>
      </c>
      <c r="M116" s="1"/>
      <c r="N116" s="1">
        <v>1.1499999999999999</v>
      </c>
      <c r="O116" s="1"/>
      <c r="P116" s="161"/>
      <c r="Q116" s="174"/>
      <c r="R116" s="174"/>
      <c r="S116" s="150"/>
      <c r="V116" s="175"/>
      <c r="Z116">
        <v>0</v>
      </c>
    </row>
    <row r="117" spans="1:26" ht="24.95" customHeight="1" x14ac:dyDescent="0.25">
      <c r="A117" s="172"/>
      <c r="B117" s="169" t="s">
        <v>131</v>
      </c>
      <c r="C117" s="173" t="s">
        <v>262</v>
      </c>
      <c r="D117" s="169" t="s">
        <v>263</v>
      </c>
      <c r="E117" s="169" t="s">
        <v>115</v>
      </c>
      <c r="F117" s="170">
        <v>18.8</v>
      </c>
      <c r="G117" s="171"/>
      <c r="H117" s="171"/>
      <c r="I117" s="171">
        <f t="shared" si="16"/>
        <v>0</v>
      </c>
      <c r="J117" s="169">
        <f t="shared" si="17"/>
        <v>326.18</v>
      </c>
      <c r="K117" s="1">
        <f t="shared" si="18"/>
        <v>0</v>
      </c>
      <c r="L117" s="1">
        <f t="shared" si="19"/>
        <v>0</v>
      </c>
      <c r="M117" s="1"/>
      <c r="N117" s="1">
        <v>17.350000000000001</v>
      </c>
      <c r="O117" s="1"/>
      <c r="P117" s="161"/>
      <c r="Q117" s="174"/>
      <c r="R117" s="174"/>
      <c r="S117" s="150"/>
      <c r="V117" s="175"/>
      <c r="Z117">
        <v>0</v>
      </c>
    </row>
    <row r="118" spans="1:26" ht="24.95" customHeight="1" x14ac:dyDescent="0.25">
      <c r="A118" s="172"/>
      <c r="B118" s="169" t="s">
        <v>131</v>
      </c>
      <c r="C118" s="173" t="s">
        <v>264</v>
      </c>
      <c r="D118" s="169" t="s">
        <v>265</v>
      </c>
      <c r="E118" s="169" t="s">
        <v>244</v>
      </c>
      <c r="F118" s="170">
        <v>2</v>
      </c>
      <c r="G118" s="171"/>
      <c r="H118" s="171"/>
      <c r="I118" s="171">
        <f t="shared" si="16"/>
        <v>0</v>
      </c>
      <c r="J118" s="169">
        <f t="shared" si="17"/>
        <v>11.72</v>
      </c>
      <c r="K118" s="1">
        <f t="shared" si="18"/>
        <v>0</v>
      </c>
      <c r="L118" s="1">
        <f t="shared" si="19"/>
        <v>0</v>
      </c>
      <c r="M118" s="1"/>
      <c r="N118" s="1">
        <v>5.86</v>
      </c>
      <c r="O118" s="1"/>
      <c r="P118" s="161"/>
      <c r="Q118" s="174"/>
      <c r="R118" s="174"/>
      <c r="S118" s="150"/>
      <c r="V118" s="175"/>
      <c r="Z118">
        <v>0</v>
      </c>
    </row>
    <row r="119" spans="1:26" ht="24.95" customHeight="1" x14ac:dyDescent="0.25">
      <c r="A119" s="172"/>
      <c r="B119" s="169" t="s">
        <v>131</v>
      </c>
      <c r="C119" s="173" t="s">
        <v>266</v>
      </c>
      <c r="D119" s="169" t="s">
        <v>267</v>
      </c>
      <c r="E119" s="169" t="s">
        <v>115</v>
      </c>
      <c r="F119" s="170">
        <v>50</v>
      </c>
      <c r="G119" s="171"/>
      <c r="H119" s="171"/>
      <c r="I119" s="171">
        <f t="shared" si="16"/>
        <v>0</v>
      </c>
      <c r="J119" s="169">
        <f t="shared" si="17"/>
        <v>302.5</v>
      </c>
      <c r="K119" s="1">
        <f t="shared" si="18"/>
        <v>0</v>
      </c>
      <c r="L119" s="1">
        <f t="shared" si="19"/>
        <v>0</v>
      </c>
      <c r="M119" s="1"/>
      <c r="N119" s="1">
        <v>6.05</v>
      </c>
      <c r="O119" s="1"/>
      <c r="P119" s="161"/>
      <c r="Q119" s="174"/>
      <c r="R119" s="174"/>
      <c r="S119" s="150"/>
      <c r="V119" s="175"/>
      <c r="Z119">
        <v>0</v>
      </c>
    </row>
    <row r="120" spans="1:26" ht="24.95" customHeight="1" x14ac:dyDescent="0.25">
      <c r="A120" s="172"/>
      <c r="B120" s="169" t="s">
        <v>131</v>
      </c>
      <c r="C120" s="173" t="s">
        <v>268</v>
      </c>
      <c r="D120" s="169" t="s">
        <v>269</v>
      </c>
      <c r="E120" s="169" t="s">
        <v>244</v>
      </c>
      <c r="F120" s="170">
        <v>98</v>
      </c>
      <c r="G120" s="171"/>
      <c r="H120" s="171"/>
      <c r="I120" s="171">
        <f t="shared" si="16"/>
        <v>0</v>
      </c>
      <c r="J120" s="169">
        <f t="shared" si="17"/>
        <v>256.76</v>
      </c>
      <c r="K120" s="1">
        <f t="shared" si="18"/>
        <v>0</v>
      </c>
      <c r="L120" s="1">
        <f t="shared" si="19"/>
        <v>0</v>
      </c>
      <c r="M120" s="1"/>
      <c r="N120" s="1">
        <v>2.62</v>
      </c>
      <c r="O120" s="1"/>
      <c r="P120" s="161"/>
      <c r="Q120" s="174"/>
      <c r="R120" s="174"/>
      <c r="S120" s="150"/>
      <c r="V120" s="175"/>
      <c r="Z120">
        <v>0</v>
      </c>
    </row>
    <row r="121" spans="1:26" ht="24.95" customHeight="1" x14ac:dyDescent="0.25">
      <c r="A121" s="172"/>
      <c r="B121" s="169" t="s">
        <v>131</v>
      </c>
      <c r="C121" s="173" t="s">
        <v>270</v>
      </c>
      <c r="D121" s="169" t="s">
        <v>271</v>
      </c>
      <c r="E121" s="169" t="s">
        <v>115</v>
      </c>
      <c r="F121" s="170">
        <v>50</v>
      </c>
      <c r="G121" s="171"/>
      <c r="H121" s="171"/>
      <c r="I121" s="171">
        <f t="shared" si="16"/>
        <v>0</v>
      </c>
      <c r="J121" s="169">
        <f t="shared" si="17"/>
        <v>123.5</v>
      </c>
      <c r="K121" s="1">
        <f t="shared" si="18"/>
        <v>0</v>
      </c>
      <c r="L121" s="1">
        <f t="shared" si="19"/>
        <v>0</v>
      </c>
      <c r="M121" s="1"/>
      <c r="N121" s="1">
        <v>2.4699999999999998</v>
      </c>
      <c r="O121" s="1"/>
      <c r="P121" s="161"/>
      <c r="Q121" s="174"/>
      <c r="R121" s="174"/>
      <c r="S121" s="150"/>
      <c r="V121" s="175"/>
      <c r="Z121">
        <v>0</v>
      </c>
    </row>
    <row r="122" spans="1:26" ht="24.95" customHeight="1" x14ac:dyDescent="0.25">
      <c r="A122" s="172"/>
      <c r="B122" s="169" t="s">
        <v>131</v>
      </c>
      <c r="C122" s="173" t="s">
        <v>272</v>
      </c>
      <c r="D122" s="169" t="s">
        <v>273</v>
      </c>
      <c r="E122" s="169" t="s">
        <v>115</v>
      </c>
      <c r="F122" s="170">
        <v>50</v>
      </c>
      <c r="G122" s="171"/>
      <c r="H122" s="171"/>
      <c r="I122" s="171">
        <f t="shared" si="16"/>
        <v>0</v>
      </c>
      <c r="J122" s="169">
        <f t="shared" si="17"/>
        <v>383</v>
      </c>
      <c r="K122" s="1">
        <f t="shared" si="18"/>
        <v>0</v>
      </c>
      <c r="L122" s="1">
        <f t="shared" si="19"/>
        <v>0</v>
      </c>
      <c r="M122" s="1"/>
      <c r="N122" s="1">
        <v>7.66</v>
      </c>
      <c r="O122" s="1"/>
      <c r="P122" s="161"/>
      <c r="Q122" s="174"/>
      <c r="R122" s="174"/>
      <c r="S122" s="150"/>
      <c r="V122" s="175"/>
      <c r="Z122">
        <v>0</v>
      </c>
    </row>
    <row r="123" spans="1:26" ht="35.1" customHeight="1" x14ac:dyDescent="0.25">
      <c r="A123" s="172"/>
      <c r="B123" s="169" t="s">
        <v>131</v>
      </c>
      <c r="C123" s="173" t="s">
        <v>274</v>
      </c>
      <c r="D123" s="169" t="s">
        <v>275</v>
      </c>
      <c r="E123" s="169" t="s">
        <v>109</v>
      </c>
      <c r="F123" s="170">
        <v>166.85</v>
      </c>
      <c r="G123" s="171"/>
      <c r="H123" s="171"/>
      <c r="I123" s="171">
        <f t="shared" si="16"/>
        <v>0</v>
      </c>
      <c r="J123" s="169">
        <f t="shared" si="17"/>
        <v>1688.52</v>
      </c>
      <c r="K123" s="1">
        <f t="shared" si="18"/>
        <v>0</v>
      </c>
      <c r="L123" s="1">
        <f t="shared" si="19"/>
        <v>0</v>
      </c>
      <c r="M123" s="1"/>
      <c r="N123" s="1">
        <v>10.119999999999999</v>
      </c>
      <c r="O123" s="1"/>
      <c r="P123" s="161"/>
      <c r="Q123" s="174"/>
      <c r="R123" s="174"/>
      <c r="S123" s="150"/>
      <c r="V123" s="175"/>
      <c r="Z123">
        <v>0</v>
      </c>
    </row>
    <row r="124" spans="1:26" x14ac:dyDescent="0.25">
      <c r="A124" s="150"/>
      <c r="B124" s="150"/>
      <c r="C124" s="150"/>
      <c r="D124" s="150" t="s">
        <v>75</v>
      </c>
      <c r="E124" s="150"/>
      <c r="F124" s="168"/>
      <c r="G124" s="153"/>
      <c r="H124" s="153">
        <f>ROUND((SUM(M103:M123))/1,2)</f>
        <v>0</v>
      </c>
      <c r="I124" s="153">
        <f>ROUND((SUM(I103:I123))/1,2)</f>
        <v>0</v>
      </c>
      <c r="J124" s="150"/>
      <c r="K124" s="150"/>
      <c r="L124" s="150">
        <f>ROUND((SUM(L103:L123))/1,2)</f>
        <v>0</v>
      </c>
      <c r="M124" s="150">
        <f>ROUND((SUM(M103:M123))/1,2)</f>
        <v>0</v>
      </c>
      <c r="N124" s="150"/>
      <c r="O124" s="150"/>
      <c r="P124" s="176">
        <f>ROUND((SUM(P103:P123))/1,2)</f>
        <v>0.01</v>
      </c>
      <c r="Q124" s="147"/>
      <c r="R124" s="147"/>
      <c r="S124" s="176">
        <f>ROUND((SUM(S103:S123))/1,2)</f>
        <v>1.04</v>
      </c>
      <c r="T124" s="147"/>
      <c r="U124" s="147"/>
      <c r="V124" s="147"/>
      <c r="W124" s="147"/>
      <c r="X124" s="147"/>
      <c r="Y124" s="147"/>
      <c r="Z124" s="147"/>
    </row>
    <row r="125" spans="1:26" x14ac:dyDescent="0.25">
      <c r="A125" s="1"/>
      <c r="B125" s="1"/>
      <c r="C125" s="1"/>
      <c r="D125" s="1"/>
      <c r="E125" s="1"/>
      <c r="F125" s="161"/>
      <c r="G125" s="143"/>
      <c r="H125" s="143"/>
      <c r="I125" s="143"/>
      <c r="J125" s="1"/>
      <c r="K125" s="1"/>
      <c r="L125" s="1"/>
      <c r="M125" s="1"/>
      <c r="N125" s="1"/>
      <c r="O125" s="1"/>
      <c r="P125" s="1"/>
      <c r="S125" s="1"/>
    </row>
    <row r="126" spans="1:26" x14ac:dyDescent="0.25">
      <c r="A126" s="150"/>
      <c r="B126" s="150"/>
      <c r="C126" s="150"/>
      <c r="D126" s="150" t="s">
        <v>76</v>
      </c>
      <c r="E126" s="150"/>
      <c r="F126" s="168"/>
      <c r="G126" s="151"/>
      <c r="H126" s="151"/>
      <c r="I126" s="151"/>
      <c r="J126" s="150"/>
      <c r="K126" s="150"/>
      <c r="L126" s="150"/>
      <c r="M126" s="150"/>
      <c r="N126" s="150"/>
      <c r="O126" s="150"/>
      <c r="P126" s="150"/>
      <c r="Q126" s="147"/>
      <c r="R126" s="147"/>
      <c r="S126" s="150"/>
      <c r="T126" s="147"/>
      <c r="U126" s="147"/>
      <c r="V126" s="147"/>
      <c r="W126" s="147"/>
      <c r="X126" s="147"/>
      <c r="Y126" s="147"/>
      <c r="Z126" s="147"/>
    </row>
    <row r="127" spans="1:26" ht="24.95" customHeight="1" x14ac:dyDescent="0.25">
      <c r="A127" s="172"/>
      <c r="B127" s="169" t="s">
        <v>276</v>
      </c>
      <c r="C127" s="173" t="s">
        <v>277</v>
      </c>
      <c r="D127" s="169" t="s">
        <v>278</v>
      </c>
      <c r="E127" s="169" t="s">
        <v>190</v>
      </c>
      <c r="F127" s="170">
        <v>1.9</v>
      </c>
      <c r="G127" s="177"/>
      <c r="H127" s="177"/>
      <c r="I127" s="177">
        <f>ROUND(F127*(G127+H127),2)</f>
        <v>0</v>
      </c>
      <c r="J127" s="169">
        <f>ROUND(F127*(N127),2)</f>
        <v>149.16999999999999</v>
      </c>
      <c r="K127" s="1">
        <f>ROUND(F127*(O127),2)</f>
        <v>0</v>
      </c>
      <c r="L127" s="1">
        <f>ROUND(F127*(G127),2)</f>
        <v>0</v>
      </c>
      <c r="M127" s="1"/>
      <c r="N127" s="1">
        <v>78.510000000000005</v>
      </c>
      <c r="O127" s="1"/>
      <c r="P127" s="161"/>
      <c r="Q127" s="174"/>
      <c r="R127" s="174"/>
      <c r="S127" s="150"/>
      <c r="V127" s="175"/>
      <c r="Z127">
        <v>0</v>
      </c>
    </row>
    <row r="128" spans="1:26" ht="24.95" customHeight="1" x14ac:dyDescent="0.25">
      <c r="A128" s="172"/>
      <c r="B128" s="169" t="s">
        <v>279</v>
      </c>
      <c r="C128" s="173" t="s">
        <v>280</v>
      </c>
      <c r="D128" s="169" t="s">
        <v>281</v>
      </c>
      <c r="E128" s="169" t="s">
        <v>109</v>
      </c>
      <c r="F128" s="170">
        <v>166.85</v>
      </c>
      <c r="G128" s="171"/>
      <c r="H128" s="171"/>
      <c r="I128" s="171">
        <f>ROUND(F128*(G128+H128),2)</f>
        <v>0</v>
      </c>
      <c r="J128" s="169">
        <f>ROUND(F128*(N128),2)</f>
        <v>727.47</v>
      </c>
      <c r="K128" s="1">
        <f>ROUND(F128*(O128),2)</f>
        <v>0</v>
      </c>
      <c r="L128" s="1">
        <f>ROUND(F128*(G128),2)</f>
        <v>0</v>
      </c>
      <c r="M128" s="1"/>
      <c r="N128" s="1">
        <v>4.3600000000000003</v>
      </c>
      <c r="O128" s="1"/>
      <c r="P128" s="168">
        <v>1.0000000000000001E-5</v>
      </c>
      <c r="Q128" s="174"/>
      <c r="R128" s="174">
        <v>1.0000000000000001E-5</v>
      </c>
      <c r="S128" s="150">
        <f>ROUND(F128*(R128),3)</f>
        <v>2E-3</v>
      </c>
      <c r="V128" s="175"/>
      <c r="Z128">
        <v>0</v>
      </c>
    </row>
    <row r="129" spans="1:26" ht="24.95" customHeight="1" x14ac:dyDescent="0.25">
      <c r="A129" s="172"/>
      <c r="B129" s="169" t="s">
        <v>279</v>
      </c>
      <c r="C129" s="173" t="s">
        <v>282</v>
      </c>
      <c r="D129" s="169" t="s">
        <v>283</v>
      </c>
      <c r="E129" s="169" t="s">
        <v>190</v>
      </c>
      <c r="F129" s="170">
        <v>5.6</v>
      </c>
      <c r="G129" s="177"/>
      <c r="H129" s="177"/>
      <c r="I129" s="177">
        <f>ROUND(F129*(G129+H129),2)</f>
        <v>0</v>
      </c>
      <c r="J129" s="169">
        <f>ROUND(F129*(N129),2)</f>
        <v>135.30000000000001</v>
      </c>
      <c r="K129" s="1">
        <f>ROUND(F129*(O129),2)</f>
        <v>0</v>
      </c>
      <c r="L129" s="1">
        <f>ROUND(F129*(G129),2)</f>
        <v>0</v>
      </c>
      <c r="M129" s="1"/>
      <c r="N129" s="1">
        <v>24.16</v>
      </c>
      <c r="O129" s="1"/>
      <c r="P129" s="161"/>
      <c r="Q129" s="174"/>
      <c r="R129" s="174"/>
      <c r="S129" s="150"/>
      <c r="V129" s="175"/>
      <c r="Z129">
        <v>0</v>
      </c>
    </row>
    <row r="130" spans="1:26" x14ac:dyDescent="0.25">
      <c r="A130" s="150"/>
      <c r="B130" s="150"/>
      <c r="C130" s="150"/>
      <c r="D130" s="150" t="s">
        <v>76</v>
      </c>
      <c r="E130" s="150"/>
      <c r="F130" s="168"/>
      <c r="G130" s="153"/>
      <c r="H130" s="153">
        <f>ROUND((SUM(M126:M129))/1,2)</f>
        <v>0</v>
      </c>
      <c r="I130" s="153">
        <f>ROUND((SUM(I126:I129))/1,2)</f>
        <v>0</v>
      </c>
      <c r="J130" s="150"/>
      <c r="K130" s="150"/>
      <c r="L130" s="150">
        <f>ROUND((SUM(L126:L129))/1,2)</f>
        <v>0</v>
      </c>
      <c r="M130" s="150">
        <f>ROUND((SUM(M126:M129))/1,2)</f>
        <v>0</v>
      </c>
      <c r="N130" s="150"/>
      <c r="O130" s="150"/>
      <c r="P130" s="176">
        <f>ROUND((SUM(P126:P129))/1,2)</f>
        <v>0</v>
      </c>
      <c r="Q130" s="147"/>
      <c r="R130" s="147"/>
      <c r="S130" s="176">
        <f>ROUND((SUM(S126:S129))/1,2)</f>
        <v>0</v>
      </c>
      <c r="T130" s="147"/>
      <c r="U130" s="147"/>
      <c r="V130" s="147"/>
      <c r="W130" s="147"/>
      <c r="X130" s="147"/>
      <c r="Y130" s="147"/>
      <c r="Z130" s="147"/>
    </row>
    <row r="131" spans="1:26" x14ac:dyDescent="0.25">
      <c r="A131" s="1"/>
      <c r="B131" s="1"/>
      <c r="C131" s="1"/>
      <c r="D131" s="1"/>
      <c r="E131" s="1"/>
      <c r="F131" s="161"/>
      <c r="G131" s="143"/>
      <c r="H131" s="143"/>
      <c r="I131" s="143"/>
      <c r="J131" s="1"/>
      <c r="K131" s="1"/>
      <c r="L131" s="1"/>
      <c r="M131" s="1"/>
      <c r="N131" s="1"/>
      <c r="O131" s="1"/>
      <c r="P131" s="1"/>
      <c r="S131" s="1"/>
    </row>
    <row r="132" spans="1:26" x14ac:dyDescent="0.25">
      <c r="A132" s="150"/>
      <c r="B132" s="150"/>
      <c r="C132" s="150"/>
      <c r="D132" s="150" t="s">
        <v>77</v>
      </c>
      <c r="E132" s="150"/>
      <c r="F132" s="168"/>
      <c r="G132" s="151"/>
      <c r="H132" s="151"/>
      <c r="I132" s="151"/>
      <c r="J132" s="150"/>
      <c r="K132" s="150"/>
      <c r="L132" s="150"/>
      <c r="M132" s="150"/>
      <c r="N132" s="150"/>
      <c r="O132" s="150"/>
      <c r="P132" s="150"/>
      <c r="Q132" s="147"/>
      <c r="R132" s="147"/>
      <c r="S132" s="150"/>
      <c r="T132" s="147"/>
      <c r="U132" s="147"/>
      <c r="V132" s="147"/>
      <c r="W132" s="147"/>
      <c r="X132" s="147"/>
      <c r="Y132" s="147"/>
      <c r="Z132" s="147"/>
    </row>
    <row r="133" spans="1:26" ht="24.95" customHeight="1" x14ac:dyDescent="0.25">
      <c r="A133" s="172"/>
      <c r="B133" s="169" t="s">
        <v>284</v>
      </c>
      <c r="C133" s="173" t="s">
        <v>285</v>
      </c>
      <c r="D133" s="169" t="s">
        <v>286</v>
      </c>
      <c r="E133" s="169" t="s">
        <v>109</v>
      </c>
      <c r="F133" s="170">
        <v>25</v>
      </c>
      <c r="G133" s="171"/>
      <c r="H133" s="171"/>
      <c r="I133" s="171">
        <f t="shared" ref="I133:I151" si="21">ROUND(F133*(G133+H133),2)</f>
        <v>0</v>
      </c>
      <c r="J133" s="169">
        <f t="shared" ref="J133:J151" si="22">ROUND(F133*(N133),2)</f>
        <v>208</v>
      </c>
      <c r="K133" s="1">
        <f t="shared" ref="K133:K151" si="23">ROUND(F133*(O133),2)</f>
        <v>0</v>
      </c>
      <c r="L133" s="1">
        <f t="shared" ref="L133:L149" si="24">ROUND(F133*(G133),2)</f>
        <v>0</v>
      </c>
      <c r="M133" s="1"/>
      <c r="N133" s="1">
        <v>8.32</v>
      </c>
      <c r="O133" s="1"/>
      <c r="P133" s="168">
        <v>2.0000000000000002E-5</v>
      </c>
      <c r="Q133" s="174"/>
      <c r="R133" s="174">
        <v>2.0000000000000002E-5</v>
      </c>
      <c r="S133" s="150">
        <f>ROUND(F133*(R133),3)</f>
        <v>1E-3</v>
      </c>
      <c r="V133" s="175"/>
      <c r="Z133">
        <v>0</v>
      </c>
    </row>
    <row r="134" spans="1:26" ht="24.95" customHeight="1" x14ac:dyDescent="0.25">
      <c r="A134" s="172"/>
      <c r="B134" s="169" t="s">
        <v>284</v>
      </c>
      <c r="C134" s="173" t="s">
        <v>287</v>
      </c>
      <c r="D134" s="169" t="s">
        <v>288</v>
      </c>
      <c r="E134" s="169" t="s">
        <v>244</v>
      </c>
      <c r="F134" s="170">
        <v>3</v>
      </c>
      <c r="G134" s="171"/>
      <c r="H134" s="171"/>
      <c r="I134" s="171">
        <f t="shared" si="21"/>
        <v>0</v>
      </c>
      <c r="J134" s="169">
        <f t="shared" si="22"/>
        <v>53.43</v>
      </c>
      <c r="K134" s="1">
        <f t="shared" si="23"/>
        <v>0</v>
      </c>
      <c r="L134" s="1">
        <f t="shared" si="24"/>
        <v>0</v>
      </c>
      <c r="M134" s="1"/>
      <c r="N134" s="1">
        <v>17.809999999999999</v>
      </c>
      <c r="O134" s="1"/>
      <c r="P134" s="161"/>
      <c r="Q134" s="174"/>
      <c r="R134" s="174"/>
      <c r="S134" s="150"/>
      <c r="V134" s="175"/>
      <c r="Z134">
        <v>0</v>
      </c>
    </row>
    <row r="135" spans="1:26" ht="24.95" customHeight="1" x14ac:dyDescent="0.25">
      <c r="A135" s="172"/>
      <c r="B135" s="169" t="s">
        <v>284</v>
      </c>
      <c r="C135" s="173" t="s">
        <v>289</v>
      </c>
      <c r="D135" s="169" t="s">
        <v>290</v>
      </c>
      <c r="E135" s="169" t="s">
        <v>244</v>
      </c>
      <c r="F135" s="170">
        <v>2</v>
      </c>
      <c r="G135" s="171"/>
      <c r="H135" s="171"/>
      <c r="I135" s="171">
        <f t="shared" si="21"/>
        <v>0</v>
      </c>
      <c r="J135" s="169">
        <f t="shared" si="22"/>
        <v>10.06</v>
      </c>
      <c r="K135" s="1">
        <f t="shared" si="23"/>
        <v>0</v>
      </c>
      <c r="L135" s="1">
        <f t="shared" si="24"/>
        <v>0</v>
      </c>
      <c r="M135" s="1"/>
      <c r="N135" s="1">
        <v>5.03</v>
      </c>
      <c r="O135" s="1"/>
      <c r="P135" s="168">
        <v>1.0000000000000001E-5</v>
      </c>
      <c r="Q135" s="174"/>
      <c r="R135" s="174">
        <v>1.0000000000000001E-5</v>
      </c>
      <c r="S135" s="150">
        <f>ROUND(F135*(R135),3)</f>
        <v>0</v>
      </c>
      <c r="V135" s="175"/>
      <c r="Z135">
        <v>0</v>
      </c>
    </row>
    <row r="136" spans="1:26" ht="24.95" customHeight="1" x14ac:dyDescent="0.25">
      <c r="A136" s="172"/>
      <c r="B136" s="169" t="s">
        <v>284</v>
      </c>
      <c r="C136" s="173" t="s">
        <v>291</v>
      </c>
      <c r="D136" s="169" t="s">
        <v>292</v>
      </c>
      <c r="E136" s="169" t="s">
        <v>244</v>
      </c>
      <c r="F136" s="170">
        <v>2</v>
      </c>
      <c r="G136" s="171"/>
      <c r="H136" s="171"/>
      <c r="I136" s="171">
        <f t="shared" si="21"/>
        <v>0</v>
      </c>
      <c r="J136" s="169">
        <f t="shared" si="22"/>
        <v>13.74</v>
      </c>
      <c r="K136" s="1">
        <f t="shared" si="23"/>
        <v>0</v>
      </c>
      <c r="L136" s="1">
        <f t="shared" si="24"/>
        <v>0</v>
      </c>
      <c r="M136" s="1"/>
      <c r="N136" s="1">
        <v>6.87</v>
      </c>
      <c r="O136" s="1"/>
      <c r="P136" s="168">
        <v>1.0000000000000001E-5</v>
      </c>
      <c r="Q136" s="174"/>
      <c r="R136" s="174">
        <v>1.0000000000000001E-5</v>
      </c>
      <c r="S136" s="150">
        <f>ROUND(F136*(R136),3)</f>
        <v>0</v>
      </c>
      <c r="V136" s="175"/>
      <c r="Z136">
        <v>0</v>
      </c>
    </row>
    <row r="137" spans="1:26" ht="24.95" customHeight="1" x14ac:dyDescent="0.25">
      <c r="A137" s="172"/>
      <c r="B137" s="169" t="s">
        <v>284</v>
      </c>
      <c r="C137" s="173" t="s">
        <v>293</v>
      </c>
      <c r="D137" s="169" t="s">
        <v>294</v>
      </c>
      <c r="E137" s="169" t="s">
        <v>244</v>
      </c>
      <c r="F137" s="170">
        <v>1</v>
      </c>
      <c r="G137" s="171"/>
      <c r="H137" s="171"/>
      <c r="I137" s="171">
        <f t="shared" si="21"/>
        <v>0</v>
      </c>
      <c r="J137" s="169">
        <f t="shared" si="22"/>
        <v>9.34</v>
      </c>
      <c r="K137" s="1">
        <f t="shared" si="23"/>
        <v>0</v>
      </c>
      <c r="L137" s="1">
        <f t="shared" si="24"/>
        <v>0</v>
      </c>
      <c r="M137" s="1"/>
      <c r="N137" s="1">
        <v>9.34</v>
      </c>
      <c r="O137" s="1"/>
      <c r="P137" s="168">
        <v>3.0000000000000004E-5</v>
      </c>
      <c r="Q137" s="174"/>
      <c r="R137" s="174">
        <v>3.0000000000000004E-5</v>
      </c>
      <c r="S137" s="150">
        <f>ROUND(F137*(R137),3)</f>
        <v>0</v>
      </c>
      <c r="V137" s="175"/>
      <c r="Z137">
        <v>0</v>
      </c>
    </row>
    <row r="138" spans="1:26" ht="24.95" customHeight="1" x14ac:dyDescent="0.25">
      <c r="A138" s="172"/>
      <c r="B138" s="169" t="s">
        <v>284</v>
      </c>
      <c r="C138" s="173" t="s">
        <v>295</v>
      </c>
      <c r="D138" s="169" t="s">
        <v>296</v>
      </c>
      <c r="E138" s="169" t="s">
        <v>190</v>
      </c>
      <c r="F138" s="170">
        <v>0.55000000000000004</v>
      </c>
      <c r="G138" s="177"/>
      <c r="H138" s="177"/>
      <c r="I138" s="177">
        <f t="shared" si="21"/>
        <v>0</v>
      </c>
      <c r="J138" s="169">
        <f t="shared" si="22"/>
        <v>20.46</v>
      </c>
      <c r="K138" s="1">
        <f t="shared" si="23"/>
        <v>0</v>
      </c>
      <c r="L138" s="1">
        <f t="shared" si="24"/>
        <v>0</v>
      </c>
      <c r="M138" s="1"/>
      <c r="N138" s="1">
        <v>37.200000000000003</v>
      </c>
      <c r="O138" s="1"/>
      <c r="P138" s="161"/>
      <c r="Q138" s="174"/>
      <c r="R138" s="174"/>
      <c r="S138" s="150"/>
      <c r="V138" s="175"/>
      <c r="Z138">
        <v>0</v>
      </c>
    </row>
    <row r="139" spans="1:26" ht="24.95" customHeight="1" x14ac:dyDescent="0.25">
      <c r="A139" s="172"/>
      <c r="B139" s="169" t="s">
        <v>131</v>
      </c>
      <c r="C139" s="173" t="s">
        <v>297</v>
      </c>
      <c r="D139" s="169" t="s">
        <v>298</v>
      </c>
      <c r="E139" s="169" t="s">
        <v>115</v>
      </c>
      <c r="F139" s="170">
        <v>58.463999999999999</v>
      </c>
      <c r="G139" s="171"/>
      <c r="H139" s="171"/>
      <c r="I139" s="171">
        <f t="shared" si="21"/>
        <v>0</v>
      </c>
      <c r="J139" s="169">
        <f t="shared" si="22"/>
        <v>57.88</v>
      </c>
      <c r="K139" s="1">
        <f t="shared" si="23"/>
        <v>0</v>
      </c>
      <c r="L139" s="1">
        <f t="shared" si="24"/>
        <v>0</v>
      </c>
      <c r="M139" s="1"/>
      <c r="N139" s="1">
        <v>0.99</v>
      </c>
      <c r="O139" s="1"/>
      <c r="P139" s="161"/>
      <c r="Q139" s="174"/>
      <c r="R139" s="174"/>
      <c r="S139" s="150"/>
      <c r="V139" s="175"/>
      <c r="Z139">
        <v>0</v>
      </c>
    </row>
    <row r="140" spans="1:26" ht="24.95" customHeight="1" x14ac:dyDescent="0.25">
      <c r="A140" s="172"/>
      <c r="B140" s="169" t="s">
        <v>131</v>
      </c>
      <c r="C140" s="173" t="s">
        <v>299</v>
      </c>
      <c r="D140" s="169" t="s">
        <v>300</v>
      </c>
      <c r="E140" s="169" t="s">
        <v>244</v>
      </c>
      <c r="F140" s="170">
        <v>2</v>
      </c>
      <c r="G140" s="171"/>
      <c r="H140" s="171"/>
      <c r="I140" s="171">
        <f t="shared" si="21"/>
        <v>0</v>
      </c>
      <c r="J140" s="169">
        <f t="shared" si="22"/>
        <v>231.46</v>
      </c>
      <c r="K140" s="1">
        <f t="shared" si="23"/>
        <v>0</v>
      </c>
      <c r="L140" s="1">
        <f t="shared" si="24"/>
        <v>0</v>
      </c>
      <c r="M140" s="1"/>
      <c r="N140" s="1">
        <v>115.73</v>
      </c>
      <c r="O140" s="1"/>
      <c r="P140" s="161"/>
      <c r="Q140" s="174"/>
      <c r="R140" s="174"/>
      <c r="S140" s="150"/>
      <c r="V140" s="175"/>
      <c r="Z140">
        <v>0</v>
      </c>
    </row>
    <row r="141" spans="1:26" ht="24.95" customHeight="1" x14ac:dyDescent="0.25">
      <c r="A141" s="172"/>
      <c r="B141" s="169" t="s">
        <v>131</v>
      </c>
      <c r="C141" s="173" t="s">
        <v>301</v>
      </c>
      <c r="D141" s="169" t="s">
        <v>302</v>
      </c>
      <c r="E141" s="169" t="s">
        <v>244</v>
      </c>
      <c r="F141" s="170">
        <v>2</v>
      </c>
      <c r="G141" s="171"/>
      <c r="H141" s="171"/>
      <c r="I141" s="171">
        <f t="shared" si="21"/>
        <v>0</v>
      </c>
      <c r="J141" s="169">
        <f t="shared" si="22"/>
        <v>268.94</v>
      </c>
      <c r="K141" s="1">
        <f t="shared" si="23"/>
        <v>0</v>
      </c>
      <c r="L141" s="1">
        <f t="shared" si="24"/>
        <v>0</v>
      </c>
      <c r="M141" s="1"/>
      <c r="N141" s="1">
        <v>134.47</v>
      </c>
      <c r="O141" s="1"/>
      <c r="P141" s="161"/>
      <c r="Q141" s="174"/>
      <c r="R141" s="174"/>
      <c r="S141" s="150"/>
      <c r="V141" s="175"/>
      <c r="Z141">
        <v>0</v>
      </c>
    </row>
    <row r="142" spans="1:26" ht="24.95" customHeight="1" x14ac:dyDescent="0.25">
      <c r="A142" s="172"/>
      <c r="B142" s="169" t="s">
        <v>131</v>
      </c>
      <c r="C142" s="173" t="s">
        <v>303</v>
      </c>
      <c r="D142" s="169" t="s">
        <v>304</v>
      </c>
      <c r="E142" s="169" t="s">
        <v>244</v>
      </c>
      <c r="F142" s="170">
        <v>1</v>
      </c>
      <c r="G142" s="171"/>
      <c r="H142" s="171"/>
      <c r="I142" s="171">
        <f t="shared" si="21"/>
        <v>0</v>
      </c>
      <c r="J142" s="169">
        <f t="shared" si="22"/>
        <v>134.47</v>
      </c>
      <c r="K142" s="1">
        <f t="shared" si="23"/>
        <v>0</v>
      </c>
      <c r="L142" s="1">
        <f t="shared" si="24"/>
        <v>0</v>
      </c>
      <c r="M142" s="1"/>
      <c r="N142" s="1">
        <v>134.47</v>
      </c>
      <c r="O142" s="1"/>
      <c r="P142" s="161"/>
      <c r="Q142" s="174"/>
      <c r="R142" s="174"/>
      <c r="S142" s="150"/>
      <c r="V142" s="175"/>
      <c r="Z142">
        <v>0</v>
      </c>
    </row>
    <row r="143" spans="1:26" ht="24.95" customHeight="1" x14ac:dyDescent="0.25">
      <c r="A143" s="172"/>
      <c r="B143" s="169" t="s">
        <v>131</v>
      </c>
      <c r="C143" s="173" t="s">
        <v>305</v>
      </c>
      <c r="D143" s="169" t="s">
        <v>306</v>
      </c>
      <c r="E143" s="169" t="s">
        <v>244</v>
      </c>
      <c r="F143" s="170">
        <v>1</v>
      </c>
      <c r="G143" s="171"/>
      <c r="H143" s="171"/>
      <c r="I143" s="171">
        <f t="shared" si="21"/>
        <v>0</v>
      </c>
      <c r="J143" s="169">
        <f t="shared" si="22"/>
        <v>477.26</v>
      </c>
      <c r="K143" s="1">
        <f t="shared" si="23"/>
        <v>0</v>
      </c>
      <c r="L143" s="1">
        <f t="shared" si="24"/>
        <v>0</v>
      </c>
      <c r="M143" s="1"/>
      <c r="N143" s="1">
        <v>477.26</v>
      </c>
      <c r="O143" s="1"/>
      <c r="P143" s="161"/>
      <c r="Q143" s="174"/>
      <c r="R143" s="174"/>
      <c r="S143" s="150"/>
      <c r="V143" s="175"/>
      <c r="Z143">
        <v>0</v>
      </c>
    </row>
    <row r="144" spans="1:26" ht="24.95" customHeight="1" x14ac:dyDescent="0.25">
      <c r="A144" s="172"/>
      <c r="B144" s="169" t="s">
        <v>131</v>
      </c>
      <c r="C144" s="173" t="s">
        <v>307</v>
      </c>
      <c r="D144" s="169" t="s">
        <v>308</v>
      </c>
      <c r="E144" s="169" t="s">
        <v>244</v>
      </c>
      <c r="F144" s="170">
        <v>1</v>
      </c>
      <c r="G144" s="171"/>
      <c r="H144" s="171"/>
      <c r="I144" s="171">
        <f t="shared" si="21"/>
        <v>0</v>
      </c>
      <c r="J144" s="169">
        <f t="shared" si="22"/>
        <v>762.72</v>
      </c>
      <c r="K144" s="1">
        <f t="shared" si="23"/>
        <v>0</v>
      </c>
      <c r="L144" s="1">
        <f t="shared" si="24"/>
        <v>0</v>
      </c>
      <c r="M144" s="1"/>
      <c r="N144" s="1">
        <v>762.72</v>
      </c>
      <c r="O144" s="1"/>
      <c r="P144" s="161"/>
      <c r="Q144" s="174"/>
      <c r="R144" s="174"/>
      <c r="S144" s="150"/>
      <c r="V144" s="175"/>
      <c r="Z144">
        <v>0</v>
      </c>
    </row>
    <row r="145" spans="1:26" ht="24.95" customHeight="1" x14ac:dyDescent="0.25">
      <c r="A145" s="172"/>
      <c r="B145" s="169" t="s">
        <v>131</v>
      </c>
      <c r="C145" s="173" t="s">
        <v>309</v>
      </c>
      <c r="D145" s="169" t="s">
        <v>310</v>
      </c>
      <c r="E145" s="169" t="s">
        <v>244</v>
      </c>
      <c r="F145" s="170">
        <v>1</v>
      </c>
      <c r="G145" s="171"/>
      <c r="H145" s="171"/>
      <c r="I145" s="171">
        <f t="shared" si="21"/>
        <v>0</v>
      </c>
      <c r="J145" s="169">
        <f t="shared" si="22"/>
        <v>185.17</v>
      </c>
      <c r="K145" s="1">
        <f t="shared" si="23"/>
        <v>0</v>
      </c>
      <c r="L145" s="1">
        <f t="shared" si="24"/>
        <v>0</v>
      </c>
      <c r="M145" s="1"/>
      <c r="N145" s="1">
        <v>185.17</v>
      </c>
      <c r="O145" s="1"/>
      <c r="P145" s="161"/>
      <c r="Q145" s="174"/>
      <c r="R145" s="174"/>
      <c r="S145" s="150"/>
      <c r="V145" s="175"/>
      <c r="Z145">
        <v>0</v>
      </c>
    </row>
    <row r="146" spans="1:26" ht="24.95" customHeight="1" x14ac:dyDescent="0.25">
      <c r="A146" s="172"/>
      <c r="B146" s="169" t="s">
        <v>131</v>
      </c>
      <c r="C146" s="173" t="s">
        <v>311</v>
      </c>
      <c r="D146" s="169" t="s">
        <v>312</v>
      </c>
      <c r="E146" s="169" t="s">
        <v>244</v>
      </c>
      <c r="F146" s="170">
        <v>1</v>
      </c>
      <c r="G146" s="171"/>
      <c r="H146" s="171"/>
      <c r="I146" s="171">
        <f t="shared" si="21"/>
        <v>0</v>
      </c>
      <c r="J146" s="169">
        <f t="shared" si="22"/>
        <v>208.31</v>
      </c>
      <c r="K146" s="1">
        <f t="shared" si="23"/>
        <v>0</v>
      </c>
      <c r="L146" s="1">
        <f t="shared" si="24"/>
        <v>0</v>
      </c>
      <c r="M146" s="1"/>
      <c r="N146" s="1">
        <v>208.31</v>
      </c>
      <c r="O146" s="1"/>
      <c r="P146" s="161"/>
      <c r="Q146" s="174"/>
      <c r="R146" s="174"/>
      <c r="S146" s="150"/>
      <c r="V146" s="175"/>
      <c r="Z146">
        <v>0</v>
      </c>
    </row>
    <row r="147" spans="1:26" ht="24.95" customHeight="1" x14ac:dyDescent="0.25">
      <c r="A147" s="172"/>
      <c r="B147" s="169" t="s">
        <v>131</v>
      </c>
      <c r="C147" s="173" t="s">
        <v>313</v>
      </c>
      <c r="D147" s="169" t="s">
        <v>314</v>
      </c>
      <c r="E147" s="169" t="s">
        <v>244</v>
      </c>
      <c r="F147" s="170">
        <v>1</v>
      </c>
      <c r="G147" s="171"/>
      <c r="H147" s="171"/>
      <c r="I147" s="171">
        <f t="shared" si="21"/>
        <v>0</v>
      </c>
      <c r="J147" s="169">
        <f t="shared" si="22"/>
        <v>250.2</v>
      </c>
      <c r="K147" s="1">
        <f t="shared" si="23"/>
        <v>0</v>
      </c>
      <c r="L147" s="1">
        <f t="shared" si="24"/>
        <v>0</v>
      </c>
      <c r="M147" s="1"/>
      <c r="N147" s="1">
        <v>250.2</v>
      </c>
      <c r="O147" s="1"/>
      <c r="P147" s="161"/>
      <c r="Q147" s="174"/>
      <c r="R147" s="174"/>
      <c r="S147" s="150"/>
      <c r="V147" s="175"/>
      <c r="Z147">
        <v>0</v>
      </c>
    </row>
    <row r="148" spans="1:26" ht="24.95" customHeight="1" x14ac:dyDescent="0.25">
      <c r="A148" s="172"/>
      <c r="B148" s="169" t="s">
        <v>131</v>
      </c>
      <c r="C148" s="173" t="s">
        <v>315</v>
      </c>
      <c r="D148" s="169" t="s">
        <v>316</v>
      </c>
      <c r="E148" s="169" t="s">
        <v>115</v>
      </c>
      <c r="F148" s="170">
        <v>6.87</v>
      </c>
      <c r="G148" s="171"/>
      <c r="H148" s="169"/>
      <c r="I148" s="171">
        <f t="shared" si="21"/>
        <v>0</v>
      </c>
      <c r="J148" s="169">
        <f t="shared" si="22"/>
        <v>222.59</v>
      </c>
      <c r="K148" s="1">
        <f t="shared" si="23"/>
        <v>0</v>
      </c>
      <c r="L148" s="1">
        <f t="shared" si="24"/>
        <v>0</v>
      </c>
      <c r="M148" s="1"/>
      <c r="N148" s="1">
        <v>32.4</v>
      </c>
      <c r="O148" s="1"/>
      <c r="P148" s="161"/>
      <c r="Q148" s="174"/>
      <c r="R148" s="174"/>
      <c r="S148" s="150"/>
      <c r="V148" s="175"/>
      <c r="Z148">
        <v>0</v>
      </c>
    </row>
    <row r="149" spans="1:26" ht="24.95" customHeight="1" x14ac:dyDescent="0.25">
      <c r="A149" s="172"/>
      <c r="B149" s="169" t="s">
        <v>131</v>
      </c>
      <c r="C149" s="173" t="s">
        <v>317</v>
      </c>
      <c r="D149" s="169" t="s">
        <v>318</v>
      </c>
      <c r="E149" s="169" t="s">
        <v>115</v>
      </c>
      <c r="F149" s="170">
        <v>27.84</v>
      </c>
      <c r="G149" s="171"/>
      <c r="H149" s="169"/>
      <c r="I149" s="171">
        <f t="shared" si="21"/>
        <v>0</v>
      </c>
      <c r="J149" s="169">
        <f t="shared" si="22"/>
        <v>299.56</v>
      </c>
      <c r="K149" s="1">
        <f t="shared" si="23"/>
        <v>0</v>
      </c>
      <c r="L149" s="1">
        <f t="shared" si="24"/>
        <v>0</v>
      </c>
      <c r="M149" s="1"/>
      <c r="N149" s="1">
        <v>10.76</v>
      </c>
      <c r="O149" s="1"/>
      <c r="P149" s="161"/>
      <c r="Q149" s="174"/>
      <c r="R149" s="174"/>
      <c r="S149" s="150"/>
      <c r="V149" s="175"/>
      <c r="Z149">
        <v>0</v>
      </c>
    </row>
    <row r="150" spans="1:26" ht="24.95" customHeight="1" x14ac:dyDescent="0.25">
      <c r="A150" s="172"/>
      <c r="B150" s="169" t="s">
        <v>319</v>
      </c>
      <c r="C150" s="173" t="s">
        <v>320</v>
      </c>
      <c r="D150" s="169" t="s">
        <v>321</v>
      </c>
      <c r="E150" s="169" t="s">
        <v>244</v>
      </c>
      <c r="F150" s="170">
        <v>3</v>
      </c>
      <c r="G150" s="171"/>
      <c r="H150" s="169"/>
      <c r="I150" s="171">
        <f t="shared" si="21"/>
        <v>0</v>
      </c>
      <c r="J150" s="169">
        <f t="shared" si="22"/>
        <v>63.06</v>
      </c>
      <c r="K150" s="1">
        <f t="shared" si="23"/>
        <v>0</v>
      </c>
      <c r="L150" s="1"/>
      <c r="M150" s="1">
        <f>ROUND(F150*(G150),2)</f>
        <v>0</v>
      </c>
      <c r="N150" s="1">
        <v>21.02</v>
      </c>
      <c r="O150" s="1"/>
      <c r="P150" s="161"/>
      <c r="Q150" s="174"/>
      <c r="R150" s="174"/>
      <c r="S150" s="150"/>
      <c r="V150" s="175"/>
      <c r="Z150">
        <v>0</v>
      </c>
    </row>
    <row r="151" spans="1:26" ht="24.95" customHeight="1" x14ac:dyDescent="0.25">
      <c r="A151" s="172"/>
      <c r="B151" s="169" t="s">
        <v>193</v>
      </c>
      <c r="C151" s="173" t="s">
        <v>322</v>
      </c>
      <c r="D151" s="169" t="s">
        <v>323</v>
      </c>
      <c r="E151" s="169" t="s">
        <v>109</v>
      </c>
      <c r="F151" s="170">
        <v>26</v>
      </c>
      <c r="G151" s="171"/>
      <c r="H151" s="169"/>
      <c r="I151" s="171">
        <f t="shared" si="21"/>
        <v>0</v>
      </c>
      <c r="J151" s="169">
        <f t="shared" si="22"/>
        <v>263.38</v>
      </c>
      <c r="K151" s="1">
        <f t="shared" si="23"/>
        <v>0</v>
      </c>
      <c r="L151" s="1"/>
      <c r="M151" s="1">
        <f>ROUND(F151*(G151),2)</f>
        <v>0</v>
      </c>
      <c r="N151" s="1">
        <v>10.130000000000001</v>
      </c>
      <c r="O151" s="1"/>
      <c r="P151" s="168">
        <v>9.7999999999999997E-3</v>
      </c>
      <c r="Q151" s="174"/>
      <c r="R151" s="174">
        <v>9.7999999999999997E-3</v>
      </c>
      <c r="S151" s="150">
        <f>ROUND(F151*(R151),3)</f>
        <v>0.255</v>
      </c>
      <c r="V151" s="175"/>
      <c r="Z151">
        <v>0</v>
      </c>
    </row>
    <row r="152" spans="1:26" x14ac:dyDescent="0.25">
      <c r="A152" s="150"/>
      <c r="B152" s="150"/>
      <c r="C152" s="150"/>
      <c r="D152" s="150" t="s">
        <v>77</v>
      </c>
      <c r="E152" s="150"/>
      <c r="F152" s="150"/>
      <c r="G152" s="153"/>
      <c r="H152" s="153">
        <f>ROUND((SUM(M132:M151))/1,2)</f>
        <v>0</v>
      </c>
      <c r="I152" s="153">
        <f>ROUND((SUM(I132:I151))/1,2)</f>
        <v>0</v>
      </c>
      <c r="J152" s="150"/>
      <c r="K152" s="150"/>
      <c r="L152" s="150">
        <f>ROUND((SUM(L132:L151))/1,2)</f>
        <v>0</v>
      </c>
      <c r="M152" s="150">
        <f>ROUND((SUM(M132:M151))/1,2)</f>
        <v>0</v>
      </c>
      <c r="N152" s="150"/>
      <c r="O152" s="150"/>
      <c r="P152" s="176">
        <f>ROUND((SUM(P132:P151))/1,2)</f>
        <v>0.01</v>
      </c>
      <c r="Q152" s="147"/>
      <c r="R152" s="147"/>
      <c r="S152" s="176">
        <f>ROUND((SUM(S132:S151))/1,2)</f>
        <v>0.26</v>
      </c>
      <c r="T152" s="147"/>
      <c r="U152" s="147"/>
      <c r="V152" s="147"/>
      <c r="W152" s="147"/>
      <c r="X152" s="147"/>
      <c r="Y152" s="147"/>
      <c r="Z152" s="147"/>
    </row>
    <row r="153" spans="1:26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S153" s="1"/>
    </row>
    <row r="154" spans="1:26" x14ac:dyDescent="0.25">
      <c r="A154" s="150"/>
      <c r="B154" s="150"/>
      <c r="C154" s="150"/>
      <c r="D154" s="150" t="s">
        <v>78</v>
      </c>
      <c r="E154" s="150"/>
      <c r="F154" s="150"/>
      <c r="G154" s="150"/>
      <c r="H154" s="150"/>
      <c r="I154" s="150"/>
      <c r="J154" s="150"/>
      <c r="K154" s="150"/>
      <c r="L154" s="150"/>
      <c r="M154" s="150"/>
      <c r="N154" s="150"/>
      <c r="O154" s="150"/>
      <c r="P154" s="150"/>
      <c r="Q154" s="147"/>
      <c r="R154" s="147"/>
      <c r="S154" s="150"/>
      <c r="T154" s="147"/>
      <c r="U154" s="147"/>
      <c r="V154" s="147"/>
      <c r="W154" s="147"/>
      <c r="X154" s="147"/>
      <c r="Y154" s="147"/>
      <c r="Z154" s="147"/>
    </row>
    <row r="155" spans="1:26" ht="24.95" customHeight="1" x14ac:dyDescent="0.25">
      <c r="A155" s="172"/>
      <c r="B155" s="169" t="s">
        <v>324</v>
      </c>
      <c r="C155" s="173" t="s">
        <v>325</v>
      </c>
      <c r="D155" s="169" t="s">
        <v>326</v>
      </c>
      <c r="E155" s="169" t="s">
        <v>109</v>
      </c>
      <c r="F155" s="170">
        <v>25</v>
      </c>
      <c r="G155" s="171"/>
      <c r="H155" s="169"/>
      <c r="I155" s="171">
        <f>ROUND(F155*(G155+H155),2)</f>
        <v>0</v>
      </c>
      <c r="J155" s="169">
        <f>ROUND(F155*(N155),2)</f>
        <v>29</v>
      </c>
      <c r="K155" s="1">
        <f>ROUND(F155*(O155),2)</f>
        <v>0</v>
      </c>
      <c r="L155" s="1">
        <f>ROUND(F155*(G155),2)</f>
        <v>0</v>
      </c>
      <c r="M155" s="1"/>
      <c r="N155" s="1">
        <v>1.1599999999999999</v>
      </c>
      <c r="O155" s="1"/>
      <c r="P155" s="168">
        <v>1.1E-4</v>
      </c>
      <c r="Q155" s="174"/>
      <c r="R155" s="174">
        <v>1.1E-4</v>
      </c>
      <c r="S155" s="150">
        <f>ROUND(F155*(R155),3)</f>
        <v>3.0000000000000001E-3</v>
      </c>
      <c r="V155" s="175"/>
      <c r="Z155">
        <v>0</v>
      </c>
    </row>
    <row r="156" spans="1:26" ht="24.95" customHeight="1" x14ac:dyDescent="0.25">
      <c r="A156" s="172"/>
      <c r="B156" s="169" t="s">
        <v>324</v>
      </c>
      <c r="C156" s="173" t="s">
        <v>327</v>
      </c>
      <c r="D156" s="169" t="s">
        <v>328</v>
      </c>
      <c r="E156" s="169" t="s">
        <v>109</v>
      </c>
      <c r="F156" s="170">
        <v>25</v>
      </c>
      <c r="G156" s="171"/>
      <c r="H156" s="169"/>
      <c r="I156" s="171">
        <f>ROUND(F156*(G156+H156),2)</f>
        <v>0</v>
      </c>
      <c r="J156" s="169">
        <f>ROUND(F156*(N156),2)</f>
        <v>51.5</v>
      </c>
      <c r="K156" s="1">
        <f>ROUND(F156*(O156),2)</f>
        <v>0</v>
      </c>
      <c r="L156" s="1">
        <f>ROUND(F156*(G156),2)</f>
        <v>0</v>
      </c>
      <c r="M156" s="1"/>
      <c r="N156" s="1">
        <v>2.06</v>
      </c>
      <c r="O156" s="1"/>
      <c r="P156" s="168">
        <v>2.2000000000000001E-4</v>
      </c>
      <c r="Q156" s="174"/>
      <c r="R156" s="174">
        <v>2.2000000000000001E-4</v>
      </c>
      <c r="S156" s="150">
        <f>ROUND(F156*(R156),3)</f>
        <v>6.0000000000000001E-3</v>
      </c>
      <c r="V156" s="175"/>
      <c r="Z156">
        <v>0</v>
      </c>
    </row>
    <row r="157" spans="1:26" ht="24.95" customHeight="1" x14ac:dyDescent="0.25">
      <c r="A157" s="172"/>
      <c r="B157" s="169" t="s">
        <v>324</v>
      </c>
      <c r="C157" s="173" t="s">
        <v>329</v>
      </c>
      <c r="D157" s="169" t="s">
        <v>330</v>
      </c>
      <c r="E157" s="169" t="s">
        <v>109</v>
      </c>
      <c r="F157" s="170">
        <v>779.22199999999998</v>
      </c>
      <c r="G157" s="171"/>
      <c r="H157" s="169"/>
      <c r="I157" s="171">
        <f>ROUND(F157*(G157+H157),2)</f>
        <v>0</v>
      </c>
      <c r="J157" s="169">
        <f>ROUND(F157*(N157),2)</f>
        <v>2727.28</v>
      </c>
      <c r="K157" s="1">
        <f>ROUND(F157*(O157),2)</f>
        <v>0</v>
      </c>
      <c r="L157" s="1">
        <f>ROUND(F157*(G157),2)</f>
        <v>0</v>
      </c>
      <c r="M157" s="1"/>
      <c r="N157" s="1">
        <v>3.5</v>
      </c>
      <c r="O157" s="1"/>
      <c r="P157" s="168">
        <v>3.1999999999999997E-4</v>
      </c>
      <c r="Q157" s="174"/>
      <c r="R157" s="174">
        <v>3.1999999999999997E-4</v>
      </c>
      <c r="S157" s="150">
        <f>ROUND(F157*(R157),3)</f>
        <v>0.249</v>
      </c>
      <c r="V157" s="175"/>
      <c r="Z157">
        <v>0</v>
      </c>
    </row>
    <row r="158" spans="1:26" x14ac:dyDescent="0.25">
      <c r="A158" s="150"/>
      <c r="B158" s="150"/>
      <c r="C158" s="150"/>
      <c r="D158" s="150" t="s">
        <v>78</v>
      </c>
      <c r="E158" s="150"/>
      <c r="F158" s="150"/>
      <c r="G158" s="153"/>
      <c r="H158" s="153"/>
      <c r="I158" s="153">
        <f>ROUND((SUM(I154:I157))/1,2)</f>
        <v>0</v>
      </c>
      <c r="J158" s="150"/>
      <c r="K158" s="150"/>
      <c r="L158" s="150">
        <f>ROUND((SUM(L154:L157))/1,2)</f>
        <v>0</v>
      </c>
      <c r="M158" s="150">
        <f>ROUND((SUM(M154:M157))/1,2)</f>
        <v>0</v>
      </c>
      <c r="N158" s="150"/>
      <c r="O158" s="150"/>
      <c r="P158" s="176"/>
      <c r="S158" s="168">
        <f>ROUND((SUM(S154:S157))/1,2)</f>
        <v>0.26</v>
      </c>
      <c r="V158">
        <f>ROUND((SUM(V154:V157))/1,2)</f>
        <v>0</v>
      </c>
    </row>
    <row r="159" spans="1:26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S159" s="1"/>
    </row>
    <row r="160" spans="1:26" x14ac:dyDescent="0.25">
      <c r="A160" s="150"/>
      <c r="B160" s="150"/>
      <c r="C160" s="150"/>
      <c r="D160" s="2" t="s">
        <v>72</v>
      </c>
      <c r="E160" s="150"/>
      <c r="F160" s="150"/>
      <c r="G160" s="153"/>
      <c r="H160" s="153">
        <f>ROUND((SUM(M75:M159))/2,2)</f>
        <v>0</v>
      </c>
      <c r="I160" s="153">
        <f>ROUND((SUM(I75:I159))/2,2)</f>
        <v>0</v>
      </c>
      <c r="J160" s="150"/>
      <c r="K160" s="150"/>
      <c r="L160" s="150">
        <f>ROUND((SUM(L75:L159))/2,2)</f>
        <v>0</v>
      </c>
      <c r="M160" s="150">
        <f>ROUND((SUM(M75:M159))/2,2)</f>
        <v>0</v>
      </c>
      <c r="N160" s="150"/>
      <c r="O160" s="150"/>
      <c r="P160" s="176"/>
      <c r="S160" s="176">
        <f>ROUND((SUM(S75:S159))/2,2)</f>
        <v>13.18</v>
      </c>
      <c r="V160">
        <f>ROUND((SUM(V75:V159))/2,2)</f>
        <v>0</v>
      </c>
    </row>
    <row r="161" spans="1:26" x14ac:dyDescent="0.25">
      <c r="A161" s="178"/>
      <c r="B161" s="178"/>
      <c r="C161" s="178"/>
      <c r="D161" s="178" t="s">
        <v>79</v>
      </c>
      <c r="E161" s="178"/>
      <c r="F161" s="178"/>
      <c r="G161" s="179"/>
      <c r="H161" s="179">
        <f>ROUND((SUM(M9:M160))/3,2)</f>
        <v>0</v>
      </c>
      <c r="I161" s="179">
        <f>ROUND((SUM(I9:I160))/3,2)</f>
        <v>0</v>
      </c>
      <c r="J161" s="178"/>
      <c r="K161" s="178">
        <f>ROUND((SUM(K9:K160))/3,2)</f>
        <v>0</v>
      </c>
      <c r="L161" s="178">
        <f>ROUND((SUM(L9:L160))/3,2)</f>
        <v>0</v>
      </c>
      <c r="M161" s="178">
        <f>ROUND((SUM(M9:M160))/3,2)</f>
        <v>0</v>
      </c>
      <c r="N161" s="178"/>
      <c r="O161" s="178"/>
      <c r="P161" s="180"/>
      <c r="Q161" s="181"/>
      <c r="R161" s="181"/>
      <c r="S161" s="194">
        <f>ROUND((SUM(S9:S160))/3,2)</f>
        <v>60.4</v>
      </c>
      <c r="T161" s="181"/>
      <c r="U161" s="181"/>
      <c r="V161" s="181">
        <f>ROUND((SUM(V9:V160))/3,2)</f>
        <v>0</v>
      </c>
      <c r="Z161">
        <f>(SUM(Z9:Z160))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Stavebné úpravy dedinského múzea v Sedliskách / Hlavný objekt</oddHeader>
    <oddFooter>&amp;RStrana &amp;P z &amp;N    &amp;L&amp;7Spracované systémom Systematic®pyramida.wsn, tel.: 051 77 10 585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5</vt:i4>
      </vt:variant>
      <vt:variant>
        <vt:lpstr>Pomenované rozsahy</vt:lpstr>
      </vt:variant>
      <vt:variant>
        <vt:i4>2</vt:i4>
      </vt:variant>
    </vt:vector>
  </HeadingPairs>
  <TitlesOfParts>
    <vt:vector size="7" baseType="lpstr">
      <vt:lpstr>Rekapitulácia</vt:lpstr>
      <vt:lpstr>Krycí list stavby</vt:lpstr>
      <vt:lpstr>Kryci_list 14474</vt:lpstr>
      <vt:lpstr>Rekap 14474</vt:lpstr>
      <vt:lpstr>SO 14474</vt:lpstr>
      <vt:lpstr>'Rekap 14474'!Názvy_tlače</vt:lpstr>
      <vt:lpstr>'SO 14474'!Názvy_tlače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Ján Halgaš</dc:creator>
  <cp:lastModifiedBy>Ján Halgaš</cp:lastModifiedBy>
  <dcterms:created xsi:type="dcterms:W3CDTF">2019-11-21T11:14:01Z</dcterms:created>
  <dcterms:modified xsi:type="dcterms:W3CDTF">2019-11-21T11:42:42Z</dcterms:modified>
</cp:coreProperties>
</file>